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бюджетные ассигнования на 2020" sheetId="1" r:id="rId1"/>
  </sheets>
  <definedNames>
    <definedName name="_xlnm._FilterDatabase" localSheetId="0" hidden="1">'бюджетные ассигнования на 2020'!$A$6:$F$295</definedName>
    <definedName name="_xlnm.Print_Area" localSheetId="0">'бюджетные ассигнования на 2020'!$A$1:$F$287</definedName>
  </definedNames>
  <calcPr fullCalcOnLoad="1"/>
</workbook>
</file>

<file path=xl/sharedStrings.xml><?xml version="1.0" encoding="utf-8"?>
<sst xmlns="http://schemas.openxmlformats.org/spreadsheetml/2006/main" count="569" uniqueCount="512">
  <si>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</si>
  <si>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02 0 01 00040</t>
  </si>
  <si>
    <t>01 0 03 00040</t>
  </si>
  <si>
    <t>01 0 01 00040</t>
  </si>
  <si>
    <t>02 0 04 S0340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</si>
  <si>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</si>
  <si>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03 0 06 00350</t>
  </si>
  <si>
    <t>02 0 01 81430</t>
  </si>
  <si>
    <t>08 0 02 S1950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</si>
  <si>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</si>
  <si>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 xml:space="preserve"> 01 0 01 S1950</t>
  </si>
  <si>
    <t xml:space="preserve"> 01 0 03 S1950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</si>
  <si>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(Закупка товаров, работ и услуг для государственных (муниципальных) нужд)</t>
  </si>
  <si>
    <t>01 0 08 80090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</si>
  <si>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</si>
  <si>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</si>
  <si>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</si>
  <si>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</si>
  <si>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</si>
  <si>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мероприятий по поэтапному доведению средней заработной платы работников культуры библиотек сельских поселений, расположенных на территории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</si>
  <si>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</si>
  <si>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</si>
  <si>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</si>
  <si>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</si>
  <si>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02 0 02 S034С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</si>
  <si>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</si>
  <si>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</si>
  <si>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</si>
  <si>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</si>
  <si>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</si>
  <si>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</si>
  <si>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</si>
  <si>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</si>
  <si>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07 2 01 60050</t>
  </si>
  <si>
    <t>07 2 01 60060</t>
  </si>
  <si>
    <t>07 2 01 00470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</si>
  <si>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</si>
  <si>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08 0 00 00000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</si>
  <si>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</si>
  <si>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</si>
  <si>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t>07 0 00 00000</t>
  </si>
  <si>
    <t>Основное мероприятие «Оказание социальной поддержки семьям с детьми, оказавшимся в трудной жизненной ситуации»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</si>
  <si>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</si>
  <si>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</si>
  <si>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>03 0 02 01150</t>
  </si>
  <si>
    <t>01 0 02 80150</t>
  </si>
  <si>
    <t>01 0 02 00030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</si>
  <si>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</si>
  <si>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</si>
  <si>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</si>
  <si>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2020 год</t>
  </si>
  <si>
    <t>08 0 02 9155Н</t>
  </si>
  <si>
    <t>08 0 02 9154Н</t>
  </si>
  <si>
    <t>07 2 01 00000</t>
  </si>
  <si>
    <t>Основное мероприятие «Оказание социальной поддержки молодым специалистам в области здравоохранения»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</si>
  <si>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</si>
  <si>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</si>
  <si>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</si>
  <si>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08 0 02 00000</t>
  </si>
  <si>
    <t>09 2 01 00000</t>
  </si>
  <si>
    <t>09 3 01 00000</t>
  </si>
  <si>
    <t>Основное мероприятие «Организация и проведение сельскохозяйственных ярмарок»</t>
  </si>
  <si>
    <t>Основное мероприятие «Поддержка сельхозтоваропроизводителей Пучежского муниципального района»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</si>
  <si>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</si>
  <si>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01 0 05 S0190</t>
  </si>
  <si>
    <t>20 9 00 51200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</si>
  <si>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</si>
  <si>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01 0 06 00150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</si>
  <si>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</si>
  <si>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</si>
  <si>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</si>
  <si>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07 2 00 00000</t>
  </si>
  <si>
    <t>07 1 00 00000</t>
  </si>
  <si>
    <t>Оказание адресной социальной помощи (Социальное обеспечение и иные выплаты населению)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</si>
  <si>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</si>
  <si>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</si>
  <si>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</si>
  <si>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01 0 03 00050</t>
  </si>
  <si>
    <t>01 0 03 S1420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</si>
  <si>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</si>
  <si>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</si>
  <si>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20 9 00 00110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</si>
  <si>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</si>
  <si>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</si>
  <si>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</si>
  <si>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01 0 07 00180</t>
  </si>
  <si>
    <t>Основное мероприятие «Повышение качества предоставления дополнительного образования»</t>
  </si>
  <si>
    <t>01 0 03 00000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</si>
  <si>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</si>
  <si>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03 0 06 00320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</si>
  <si>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</si>
  <si>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</si>
  <si>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</si>
  <si>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11 0 02 00650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</si>
  <si>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</si>
  <si>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районных  и участие в региональных, межрегиональных, всероссийских мероприятиях туристко-краеведческой направленнности  (конференции, семинары, слеты и тд)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</si>
  <si>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</si>
  <si>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</si>
  <si>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</si>
  <si>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</si>
  <si>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</si>
  <si>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</si>
  <si>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</si>
  <si>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</si>
  <si>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</si>
  <si>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>05 0 01 00000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</si>
  <si>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</si>
  <si>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09 2 02 01080</t>
  </si>
  <si>
    <t>09 2 02 00000</t>
  </si>
  <si>
    <t>Основное мероприятие «Организация и проведение мероприятий в сфере сельского хозяйства»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</si>
  <si>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</si>
  <si>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02 0 02 80340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</si>
  <si>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</si>
  <si>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15 0 00 00000</t>
  </si>
  <si>
    <t>08 0 02 00530</t>
  </si>
  <si>
    <r>
      <t xml:space="preserve">Подпрограмма «Обеспечение жильем молодых семей»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</si>
  <si>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04 2 00 00000 </t>
  </si>
  <si>
    <t>Основное мероприятие «Обеспечение жильем молодых семей Пучежского муниципального района»</t>
  </si>
  <si>
    <t>04 2 01 00000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</si>
  <si>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</si>
  <si>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</si>
  <si>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09 0 00 00000</t>
  </si>
  <si>
    <t>09 2 01 00570</t>
  </si>
  <si>
    <t>Субсидия сельхозтоваропроиводителям Пучежского муниципального района на поддержку развития молочного скотоводства (Иные бюджетные ассигнования)</t>
  </si>
  <si>
    <t>09 3 01 40030</t>
  </si>
  <si>
    <t>09 2 00 00000</t>
  </si>
  <si>
    <t>09 3 00 00000</t>
  </si>
  <si>
    <t>10 0 00 00000</t>
  </si>
  <si>
    <t>02 0 02 S034З</t>
  </si>
  <si>
    <t>02 0 02 S034И</t>
  </si>
  <si>
    <t>02 0 02 S034М</t>
  </si>
  <si>
    <t>02 0 03 S0340</t>
  </si>
  <si>
    <t>Основное мероприятие «Оказание социальной поддержки ветеранов и инвалидов Пучежского муниципального района»</t>
  </si>
  <si>
    <t>07 1 01 00000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</si>
  <si>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</si>
  <si>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>Основное мероприятие «Газификация населенных пунктов Пучежского муниципального района»</t>
  </si>
  <si>
    <t>04 1 01 00000</t>
  </si>
  <si>
    <t>01 0 02 00040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</si>
  <si>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</si>
  <si>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02 0 00 00000</t>
  </si>
  <si>
    <t>02 0 01 00250</t>
  </si>
  <si>
    <t>02 0 01 S1430</t>
  </si>
  <si>
    <t>01 0 08 S0080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</si>
  <si>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оцифровки в библиотечном деле (Закупка товаров, работ и услуг для государственных (муниципальных) нужд)</t>
  </si>
  <si>
    <t>02 0 06 L5192</t>
  </si>
  <si>
    <t>Проведение ремонта жилых помещений и (или) замена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ветеранах", в 2020 году  (Социальное обеспечение и иные выплаты населению)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</si>
  <si>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</si>
  <si>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</si>
  <si>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</si>
  <si>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</si>
  <si>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03 0 02 00330</t>
  </si>
  <si>
    <t>Изменение</t>
  </si>
  <si>
    <t>02 0 03 9182Н</t>
  </si>
  <si>
    <t xml:space="preserve">Подпрограмма «Государственная поддержка граждан в сфере ипотечного жилищного кредитования» 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 </t>
  </si>
  <si>
    <t xml:space="preserve">04 3 00 00000 </t>
  </si>
  <si>
    <t xml:space="preserve">Основное мероприятие «Оказание поддержки гражданам Пучежского муниципального района в сфере ипотечного жилищного кредитования» </t>
  </si>
  <si>
    <t>04 3 01 00000</t>
  </si>
  <si>
    <t>04 3 01 S3100</t>
  </si>
  <si>
    <t>Предоставление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</si>
  <si>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(Предоставление субсидий бюджетным, автономным учреждениям и иным некоммерческим организациям)</t>
  </si>
  <si>
    <t>01 0 Е1 51690</t>
  </si>
  <si>
    <t>Софинансирование расходных обязательств органов местного самоуправления по организации питания обучающихся 1-4 классов муниципальных общеобразовательных организаций (Закупка товаров, работ и услуг для государственных (муниципальных) нужд)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</si>
  <si>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(Закупка товаров, работ и услуг для государственных (муниципальных) нужд)</t>
  </si>
  <si>
    <t>Косметический ремонт, приобретение мебели, приведение площадки образовательного учреждения в соответствии с фирменным стилем "Точка роста" (Закупка товаров, работ и услуг для государственных (муниципальных) нужд)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</si>
  <si>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</si>
  <si>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Подпрограмма «Развитие малого и среднего предпринимательства в Пучежском муниципальном районе»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</si>
  <si>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</si>
  <si>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Подпрограмма «Устойчивое развитие сельских территорий на 2014 - 2017 годы и на период до 2020 года в Пучежском муниципальном районе Ивановской области" </t>
  </si>
  <si>
    <t>Основное мероприятие «Устойчивое развитие сельских территорий в Пучежском муниципальном районе Ивановской области»</t>
  </si>
  <si>
    <t>Муниципальная программа Пучежского муниципального района «Улучшение условий и охраны труда в Пучежском муниципальном районе»</t>
  </si>
  <si>
    <t xml:space="preserve">Основное мероприятие «Создание модельных муниципальных библиотек» </t>
  </si>
  <si>
    <t>Муниципальная программа Пучежского муниципального района  «Обеспечение качественным жильем и услугами жилищно-коммунального хозяйства населения Пучежского муниципального района»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</si>
  <si>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(Закупка товаров, работ и услуг для государственных (муниципальных) нужд)</t>
  </si>
  <si>
    <t>02 0 07 9183Н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</si>
  <si>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государственных (муниципальных) нужд)</t>
  </si>
  <si>
    <t>Муниципальная программа Пучежского муниципального района «Развитие сельского хозяйства Пучежского муниципального района»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</si>
  <si>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</si>
  <si>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Муниципальная программа Пучежского муниципального района «Социальная поддержка граждан Пучежского муниципального района»</t>
  </si>
  <si>
    <t>02 0 А1 00000</t>
  </si>
  <si>
    <t>Региональный проект "Культурная среда"</t>
  </si>
  <si>
    <t>01 0 Е1 00000</t>
  </si>
  <si>
    <t>Региональный проект "Современная школа"</t>
  </si>
  <si>
    <t>Обеспечение функционирования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</si>
  <si>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МУК «Краеведческий музей» (Закупка товаров, работ и услуг для государственных (муниципальных) нужд)</t>
  </si>
  <si>
    <t>Обеспечение функционирования МУК «Краеведческий музей» (Иные бюджетные ассигнования)</t>
  </si>
  <si>
    <t>Реализация мероприятий по поэтапному доведению средней заработной платы работников культуры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</si>
  <si>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</si>
  <si>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</si>
  <si>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Субсидия СОНКО "Пучежской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органов"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</si>
  <si>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c Сеготь Пучежского района период пуско-наладочных работ  (Закупка товаров, работ и услуг для государственных (муниципальных) нужд)</t>
  </si>
  <si>
    <t>Муниципальная программа Пучежского муниципального района «Культура Пучежского муниципального района»</t>
  </si>
  <si>
    <t xml:space="preserve">Подпрограмма «Развитие крестьянских (фермерских) и личных подсобных хозяйств в Пучежском муниципальном районе" </t>
  </si>
  <si>
    <t>Подпрограмма «Развитие молочного скотоводства и увеличение производства молока в Пучежском муниципальном районе»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</si>
  <si>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</si>
  <si>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</si>
  <si>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</si>
  <si>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</si>
  <si>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«Организация проведения районных мероприятий, участие в областных мероприятиях в сфере образования»</t>
  </si>
  <si>
    <t>01 0 07 00000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</si>
  <si>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</si>
  <si>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</si>
  <si>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Обеспечение функционирования учреждения дополнительного образования на базе МУ ДО «Центр детского творчества г. Пучеж» 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</si>
  <si>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</si>
  <si>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10 3 01 82910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</si>
  <si>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</si>
  <si>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Муниципальная программа "Предоставление жилых помещений детям сиротам и детям, оставшимся без попечения родителей, лицам из числа по договорам найма специализированных жилых помещений"</t>
  </si>
  <si>
    <t>18 0 00 00000</t>
  </si>
  <si>
    <t xml:space="preserve">Основное мероприятие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 </t>
  </si>
  <si>
    <t>18 0 01 00000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</si>
  <si>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</si>
  <si>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18 0 01 R0820</t>
  </si>
  <si>
    <t>Улучшение условий охраны труда в  муниципальных учреждениях культуры  Пучежского муниципального района  (Закупка товаров, работ и услуг для государственных (муниципальных) нужд)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</si>
  <si>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</si>
  <si>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</si>
  <si>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20 9 00 82400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</si>
  <si>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</si>
  <si>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</si>
  <si>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</si>
  <si>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</si>
  <si>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</si>
  <si>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</si>
  <si>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01 0 07 00210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</si>
  <si>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</si>
  <si>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</si>
  <si>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08 0 01 00040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</si>
  <si>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</si>
  <si>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</si>
  <si>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</si>
  <si>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</si>
  <si>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</si>
  <si>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</si>
  <si>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01 0 04 01190</t>
  </si>
  <si>
    <t>01 0 04 01200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</si>
  <si>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</si>
  <si>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04 1 01 00820</t>
  </si>
  <si>
    <t xml:space="preserve">04 1 00 00000 </t>
  </si>
  <si>
    <t>05 0 00 00000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</si>
  <si>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</si>
  <si>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</si>
  <si>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04 1 01 01180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</si>
  <si>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</si>
  <si>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</si>
  <si>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</si>
  <si>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</si>
  <si>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</si>
  <si>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</si>
  <si>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</si>
  <si>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15 0 02 00000</t>
  </si>
  <si>
    <t>01 0 07 00200</t>
  </si>
  <si>
    <t>01 0 07 00220</t>
  </si>
  <si>
    <t>01 0 08 80100</t>
  </si>
  <si>
    <t>01 0 07 00160</t>
  </si>
  <si>
    <t>01 0 07 00170</t>
  </si>
  <si>
    <t>01 0 07 00190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</si>
  <si>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</si>
  <si>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</si>
  <si>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</si>
  <si>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</si>
  <si>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Основное мероприятие «Организация мероприятий по поддержке и развитию малого и среднего предпринимательства»</t>
  </si>
  <si>
    <t>10 1 01 00000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</si>
  <si>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</si>
  <si>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</si>
  <si>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</si>
  <si>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</si>
  <si>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</si>
  <si>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Основное мероприятие «Профилактика правонарушений на административных участках»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</si>
  <si>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</si>
  <si>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07 1 01 00450</t>
  </si>
  <si>
    <t>Своевременное обслуживание и погашение долговых обязательств (Обслуживание государственного (муниципального) долга)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</si>
  <si>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</si>
  <si>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</si>
  <si>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</si>
  <si>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</si>
  <si>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</si>
  <si>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t>05 0 01 40070</t>
  </si>
  <si>
    <t>07 1 01 40080</t>
  </si>
  <si>
    <t>07 1 01 40090</t>
  </si>
  <si>
    <t>Субсидия СОНКО "Пучежской районной организации Всероссийского общества инвалидов"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</si>
  <si>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</si>
  <si>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</si>
  <si>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</si>
  <si>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</si>
  <si>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организаций дополнительного образования детей (Закупка товаров, работ и услуг для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</si>
  <si>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Пучежского муниципального района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</si>
  <si>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</si>
  <si>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(Закупка товаров, работ и услуг для государственных (муниципальных) нужд)</t>
  </si>
  <si>
    <t>Проведение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(Закупка товаров, работ и услуг для государственных (муниципальных) нужд)</t>
  </si>
  <si>
    <t>Проведение районных и участие в региональных мероприятиях, направленных на формирование законопослушных граждан (Закупка товаров, работ и услуг для государственных (муниципальных) нужд)</t>
  </si>
  <si>
    <t>Поощрение образовательных организаций и педагогов за активную работу (Закупка товаров, работ и услуг для государственных (муниципальных) нужд)</t>
  </si>
  <si>
    <t>Организация мероприятий для детей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</si>
  <si>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</si>
  <si>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</si>
  <si>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государственных (муниципальных) нужд)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</si>
  <si>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</si>
  <si>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спортивно-массовых мероприятиях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</si>
  <si>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</si>
  <si>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</si>
  <si>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</si>
  <si>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</si>
  <si>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</si>
  <si>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02 0 03 80340</t>
  </si>
  <si>
    <t>02 0 04 80340</t>
  </si>
  <si>
    <t>01 0 03 81420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</si>
  <si>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</si>
  <si>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03 0 06 00370</t>
  </si>
  <si>
    <t>03 0 06 60010</t>
  </si>
  <si>
    <t>03 0 01 00290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</si>
  <si>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</si>
  <si>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16 0 00 00000</t>
  </si>
  <si>
    <t>16 0 01 00000</t>
  </si>
  <si>
    <t>16 0 01 01060</t>
  </si>
  <si>
    <t>Выполнение мероприятий, направленных на укрепление пожарной безопасности дошкольных образовательных 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</si>
  <si>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</si>
  <si>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</si>
  <si>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Организация отдыха и оздоровления детей  (Закупка товаров, работ и услуг для государственных (муниципальных) нужд)</t>
  </si>
  <si>
    <t>01 0 04 00090</t>
  </si>
  <si>
    <t>01 0 05 00100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</si>
  <si>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</si>
  <si>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</si>
  <si>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</si>
  <si>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</si>
  <si>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</si>
  <si>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</si>
  <si>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</si>
  <si>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</si>
  <si>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</si>
  <si>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</si>
  <si>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</si>
  <si>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</si>
  <si>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19 0 00 00000</t>
  </si>
  <si>
    <t>19 0 01 00000</t>
  </si>
  <si>
    <t>19 0 01 80360</t>
  </si>
  <si>
    <t>19 0 01  80350</t>
  </si>
  <si>
    <t>19 0 01 80370</t>
  </si>
  <si>
    <t>19 0 02 00000</t>
  </si>
  <si>
    <t>19 0 02 00830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</si>
  <si>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</si>
  <si>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</si>
  <si>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</si>
  <si>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</si>
  <si>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</si>
  <si>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</si>
  <si>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</si>
  <si>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</si>
  <si>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</si>
  <si>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</si>
  <si>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</si>
  <si>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</si>
  <si>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</si>
  <si>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</si>
  <si>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</si>
  <si>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</si>
  <si>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</si>
  <si>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</si>
  <si>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</si>
  <si>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</si>
  <si>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</si>
  <si>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</si>
  <si>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</si>
  <si>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</si>
  <si>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Основное мероприятие "Улучшение условий и охрана труда в муниципальных учреждениях культуры"</t>
  </si>
  <si>
    <t>15 0 02 01050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</si>
  <si>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</si>
  <si>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10 1 00 00000</t>
  </si>
  <si>
    <t>10 1 01 00590</t>
  </si>
  <si>
    <t>10 1 01 00610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</si>
  <si>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</si>
  <si>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10 3 00 00000</t>
  </si>
  <si>
    <t>03 0 02 00310</t>
  </si>
  <si>
    <t>01 0 06 9156Н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</si>
  <si>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</si>
  <si>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</si>
  <si>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</si>
  <si>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03 0 01 01070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</si>
  <si>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</si>
  <si>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</si>
  <si>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 (Социальное обеспечение и иные выплаты населению)</t>
  </si>
  <si>
    <t>Управление резервным фондом администрации Пучежского муниципального района (Иные бюджетные ассигнования)</t>
  </si>
  <si>
    <t>08 0 01 00500</t>
  </si>
  <si>
    <t>08 0 01 S1440</t>
  </si>
  <si>
    <t>Иные непрограммные мероприятия</t>
  </si>
  <si>
    <t>01 0 09 00240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</si>
  <si>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</si>
  <si>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</si>
  <si>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</si>
  <si>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</si>
  <si>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</si>
  <si>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</si>
  <si>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</si>
  <si>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</si>
  <si>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</si>
  <si>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</si>
  <si>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</si>
  <si>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</si>
  <si>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</si>
  <si>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</si>
  <si>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</si>
  <si>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01 0 04 00000</t>
  </si>
  <si>
    <t>01 0 04 S3110</t>
  </si>
  <si>
    <t>02 0 03 L5191</t>
  </si>
  <si>
    <t>Организация мероприятий, носящих общегородской и межмуниципальный характер  (Предоставление субсидий бюджетным, автономным учреждениям и иным некоммерческим организациям)</t>
  </si>
  <si>
    <t>04 2 01 L4970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</si>
  <si>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</si>
  <si>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</si>
  <si>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</si>
  <si>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01 0 02 00000</t>
  </si>
  <si>
    <t>11 0 02 9162Н</t>
  </si>
  <si>
    <t>02 0 02 S034Г</t>
  </si>
  <si>
    <t>08 0 01 81440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</si>
  <si>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</si>
  <si>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03 0 07 00000</t>
  </si>
  <si>
    <t>03 0 07 01350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</si>
  <si>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</si>
  <si>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</si>
  <si>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</si>
  <si>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</si>
  <si>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</si>
  <si>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Сумма, 
руб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</si>
  <si>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</si>
  <si>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</si>
  <si>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</si>
  <si>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</si>
  <si>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</si>
  <si>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</si>
  <si>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03 0 04 00310</t>
  </si>
  <si>
    <t>03 0 06 00310</t>
  </si>
  <si>
    <t>02 0 04 00270</t>
  </si>
  <si>
    <t>03 0 00 00000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</si>
  <si>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</si>
  <si>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01 0 06 00140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</si>
  <si>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</si>
  <si>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04 1 01 01280</t>
  </si>
  <si>
    <t>04 1 01 01300</t>
  </si>
  <si>
    <t>07 1 01 80240</t>
  </si>
  <si>
    <t>Организация проведения мероприятий при осуществлении деятельности по обращению с животными без владельцев (Закупка товаров, работ и услуг для государственных (муниципальных) нужд)</t>
  </si>
  <si>
    <t>Реализация мероприятий по модернизации муниципальных детских школ искусств по видам искусств (Закупка товаров, работ и услуг для государственных (муниципальных) нужд)</t>
  </si>
  <si>
    <t>02 0 06 L3060</t>
  </si>
  <si>
    <t>Организация мероприятий, носящих общегородской и межмуниципальный характер (Социальное обеспечение и иные выплаты населению)</t>
  </si>
  <si>
    <t>Организация мероприятий, носящих общегородской и межмуниципальный характер (Иные бюджетные ассигнования)</t>
  </si>
  <si>
    <t>Обеспечение деятельности муниципального учреждения "Управление административно-хозяйственного обеспечения" (Социальное обеспечение и иные выплаты населению)</t>
  </si>
  <si>
    <t xml:space="preserve">Основное мероприятие «Внедрение информационных технологий, улучшение технологической оснащенности, укрепление материально-технической базы муниципальных учреждений сферы культуры» </t>
  </si>
  <si>
    <t>02 0 06 00000</t>
  </si>
  <si>
    <r>
      <t xml:space="preserve">Софинансирование по газификация населенных пунктов, входящих в состав Пучежского муниципального района </t>
    </r>
    <r>
      <rPr>
        <sz val="12"/>
        <rFont val="Times New Roman"/>
        <family val="1"/>
      </rPr>
      <t>(Капитальные вложения в объекты недвижимого имущества государственной (муниципальной) собственности)</t>
    </r>
  </si>
  <si>
    <t>04 1 01 S2990</t>
  </si>
  <si>
    <t>Основное мероприятие «Улучшение условий и охраны труда в прочих муниципальных учреждениях»</t>
  </si>
  <si>
    <t>15 0 04 00000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</si>
  <si>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</si>
  <si>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15 0 04 01050</t>
  </si>
  <si>
    <t>Муниципальная программа "Организация охраны окружающей среды на территории Пучежского муниципального района"</t>
  </si>
  <si>
    <t>17 0 00 00000</t>
  </si>
  <si>
    <t xml:space="preserve">Подпрограмма «Обращение с отходами потребления на территории Пучежского муниципального района» </t>
  </si>
  <si>
    <t>17 1 00 00000</t>
  </si>
  <si>
    <t xml:space="preserve">Основное мероприятие «Рекультивация объекта размещения отходов, не соответствующего санитарным нормам» </t>
  </si>
  <si>
    <t>17 1 01 00000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</si>
  <si>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</si>
  <si>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17 1 01 01340</t>
  </si>
  <si>
    <t>Консультационные услуги для прохождения государственной экспертизы проектной документации по рекультивации свалки д. Лихуниха (Закупка товаров, работ и услуг для государственных (муниципальных) нужд)</t>
  </si>
  <si>
    <t>17 1 01 01360</t>
  </si>
  <si>
    <t>20 9 00 01370</t>
  </si>
  <si>
    <t>Мероприятия, направленные на организацию деятельности по сбору, транспортированию, обработке, утилизации, обезвреживанию, захоронению твердых коммунальных отходов на территории Пучежского муниципального района (Закупка товаров, работ и услуг для государственных (муниципальных) нужд)</t>
  </si>
  <si>
    <t>01 0 02 01380</t>
  </si>
  <si>
    <t>Создание (реконструкция) и капитальный ремонт культурно-досуговых учреждений в сельской местности (Предоставление субсидий бюджетным, автономным учреждениям и иным некоммерческим организациям)</t>
  </si>
  <si>
    <t>02 0 А1 55197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</si>
  <si>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</si>
  <si>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09 1 00 00000</t>
  </si>
  <si>
    <t>09 1 01 00000</t>
  </si>
  <si>
    <t>09 1 01 L5762</t>
  </si>
  <si>
    <t>Обеспечение комплексного развития сельских территорий (Бюджетные инвестиции на приобретение объектов недвижимого имущества в муниципальную собственность)</t>
  </si>
  <si>
    <t>06 0 01 S0510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</si>
  <si>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государственных (муниципальных) нужд)</t>
  </si>
  <si>
    <t>02 0 07 00000</t>
  </si>
  <si>
    <t>02 0 07 L5191</t>
  </si>
  <si>
    <t>02 0 07 9182Н</t>
  </si>
  <si>
    <t>Основное мероприятие "Обеспечение деятельности муниципальных учреждений"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</si>
  <si>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в Пучежском муниципальном районе»</t>
  </si>
  <si>
    <t>Муниципальная программа Пучежского муниципального района  "Создание благоприятных условий в целях привлечения медицинский работников для работы в ОБУЗ "Пучежская ЦРБ"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</si>
  <si>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</si>
  <si>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</si>
  <si>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</si>
  <si>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</si>
  <si>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</si>
  <si>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</si>
  <si>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расхо-дов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</si>
  <si>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</si>
  <si>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</si>
  <si>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</si>
  <si>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</si>
  <si>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</si>
  <si>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 xml:space="preserve">Организация мероприятий, носящих общегородской и межмуниципальный характер (Закупка товаров, работ и услуг для государственных (муниципальных) нужд) </t>
  </si>
  <si>
    <t>03 0 06 00360</t>
  </si>
  <si>
    <t>01 0 04 00080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</si>
  <si>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</si>
  <si>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</si>
  <si>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Подпрограмма "Дети Пучежского района"</t>
  </si>
  <si>
    <t>Подпрограмма "Забота"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</si>
  <si>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</si>
  <si>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03 0 06 92100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</si>
  <si>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</si>
  <si>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</si>
  <si>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</si>
  <si>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</si>
  <si>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</si>
  <si>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</si>
  <si>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07 1 01 00460</t>
  </si>
  <si>
    <t>Проведение конкурсов, смотров среди ветеранов и инвалидов 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</si>
  <si>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 (Социальное обеспечение и иные выплаты населению)</t>
  </si>
  <si>
    <t>07 1 01 60040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</si>
  <si>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искусств"(Иные бюджетные ассигнования)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</si>
  <si>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</si>
  <si>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</si>
  <si>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</si>
  <si>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№ 7 к решению Совета 
Пучежского муниципального района 
от  09.12.2019 № 304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</si>
</sst>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16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2" fillId="33" borderId="12" xfId="61" applyNumberFormat="1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2" fillId="33" borderId="12" xfId="61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justify" vertical="center" wrapText="1"/>
    </xf>
    <xf numFmtId="0" fontId="5" fillId="34" borderId="12" xfId="0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center" vertical="center"/>
    </xf>
    <xf numFmtId="4" fontId="5" fillId="34" borderId="12" xfId="61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12" xfId="0" applyNumberFormat="1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4" fontId="2" fillId="34" borderId="12" xfId="61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 wrapText="1"/>
    </xf>
    <xf numFmtId="4" fontId="2" fillId="34" borderId="12" xfId="61" applyNumberFormat="1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34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34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33" borderId="12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4" fontId="2" fillId="33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wrapText="1"/>
    </xf>
    <xf numFmtId="0" fontId="15" fillId="34" borderId="12" xfId="0" applyFont="1" applyFill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9" fontId="4" fillId="0" borderId="16" xfId="33" applyNumberFormat="1" applyFont="1" applyBorder="1" applyAlignment="1" applyProtection="1">
      <alignment horizontal="center" wrapText="1"/>
      <protection locked="0"/>
    </xf>
    <xf numFmtId="0" fontId="1" fillId="0" borderId="17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justify" vertical="center" wrapText="1"/>
    </xf>
    <xf numFmtId="4" fontId="5" fillId="34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center" vertical="center"/>
    </xf>
    <xf numFmtId="0" fontId="4" fillId="0" borderId="18" xfId="33" applyNumberFormat="1" applyFont="1" applyFill="1" applyBorder="1" applyAlignment="1" applyProtection="1">
      <alignment horizontal="justify" vertical="center" wrapText="1"/>
      <protection locked="0"/>
    </xf>
    <xf numFmtId="49" fontId="4" fillId="0" borderId="19" xfId="33" applyNumberFormat="1" applyFont="1" applyBorder="1" applyAlignment="1" applyProtection="1">
      <alignment horizontal="center" wrapText="1"/>
      <protection locked="0"/>
    </xf>
    <xf numFmtId="0" fontId="4" fillId="0" borderId="12" xfId="33" applyNumberFormat="1" applyFont="1" applyBorder="1" applyAlignment="1" applyProtection="1">
      <alignment horizontal="justify" vertical="center" wrapText="1"/>
      <protection locked="0"/>
    </xf>
    <xf numFmtId="49" fontId="1" fillId="0" borderId="12" xfId="33" applyNumberFormat="1" applyFont="1" applyBorder="1" applyAlignment="1" applyProtection="1">
      <alignment horizontal="center" wrapText="1"/>
      <protection locked="0"/>
    </xf>
    <xf numFmtId="4" fontId="5" fillId="34" borderId="12" xfId="61" applyNumberFormat="1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4" fillId="0" borderId="20" xfId="33" applyNumberFormat="1" applyFont="1" applyBorder="1" applyAlignment="1" applyProtection="1">
      <alignment horizontal="justify" vertical="top" wrapText="1"/>
      <protection locked="0"/>
    </xf>
    <xf numFmtId="4" fontId="2" fillId="34" borderId="12" xfId="0" applyNumberFormat="1" applyFont="1" applyFill="1" applyBorder="1" applyAlignment="1">
      <alignment horizontal="center" wrapText="1"/>
    </xf>
    <xf numFmtId="4" fontId="1" fillId="0" borderId="21" xfId="0" applyNumberFormat="1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2" fillId="33" borderId="21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1" fillId="34" borderId="21" xfId="0" applyNumberFormat="1" applyFont="1" applyFill="1" applyBorder="1" applyAlignment="1">
      <alignment horizontal="center"/>
    </xf>
    <xf numFmtId="4" fontId="1" fillId="34" borderId="12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5"/>
  <sheetViews>
    <sheetView tabSelected="1" zoomScaleSheetLayoutView="100" zoomScalePageLayoutView="0" workbookViewId="0" topLeftCell="A1">
      <selection activeCell="G9" sqref="G9"/>
    </sheetView>
  </sheetViews>
  <sheetFormatPr defaultColWidth="9.00390625" defaultRowHeight="12.75"/>
  <cols>
    <col min="1" max="1" width="86.00390625" style="19" customWidth="1"/>
    <col min="2" max="2" width="17.625" style="2" customWidth="1"/>
    <col min="3" max="3" width="6.75390625" style="2" customWidth="1"/>
    <col min="4" max="5" width="16.375" style="30" hidden="1" customWidth="1"/>
    <col min="6" max="6" width="16.375" style="30" customWidth="1"/>
  </cols>
  <sheetData>
    <row r="1" spans="1:6" ht="45" customHeight="1">
      <c r="A1" s="43"/>
      <c r="B1" s="91" t="s">
        <v>511</v>
      </c>
      <c r="C1" s="91"/>
      <c r="D1" s="91"/>
      <c r="E1" s="91"/>
      <c r="F1" s="91"/>
    </row>
    <row r="3" spans="1:6" ht="12.75" customHeight="1">
      <c r="A3" s="90" t="s">
        <v>50</v>
      </c>
      <c r="B3" s="90"/>
      <c r="C3" s="90"/>
      <c r="D3" s="90"/>
      <c r="E3" s="90"/>
      <c r="F3" s="90"/>
    </row>
    <row r="4" spans="1:6" ht="80.25" customHeight="1">
      <c r="A4" s="90"/>
      <c r="B4" s="90"/>
      <c r="C4" s="90"/>
      <c r="D4" s="90"/>
      <c r="E4" s="90"/>
      <c r="F4" s="90"/>
    </row>
    <row r="5" spans="1:3" ht="15.75" customHeight="1">
      <c r="A5" s="44"/>
      <c r="B5" s="1"/>
      <c r="C5" s="1"/>
    </row>
    <row r="6" spans="1:6" s="12" customFormat="1" ht="51" customHeight="1">
      <c r="A6" s="10" t="s">
        <v>220</v>
      </c>
      <c r="B6" s="11" t="s">
        <v>416</v>
      </c>
      <c r="C6" s="11" t="s">
        <v>482</v>
      </c>
      <c r="D6" s="31" t="s">
        <v>417</v>
      </c>
      <c r="E6" s="80" t="s">
        <v>151</v>
      </c>
      <c r="F6" s="31" t="s">
        <v>417</v>
      </c>
    </row>
    <row r="7" spans="1:6" ht="39" customHeight="1">
      <c r="A7" s="45" t="s">
        <v>298</v>
      </c>
      <c r="B7" s="3" t="s">
        <v>404</v>
      </c>
      <c r="C7" s="9"/>
      <c r="D7" s="16">
        <f>D8+D17+D26+D34+D40+D44+D48+D56+D62+D66</f>
        <v>125909868.05</v>
      </c>
      <c r="E7" s="16">
        <f>E8+E17+E26+E34+E40+E44+E48+E56+E62+E66</f>
        <v>0</v>
      </c>
      <c r="F7" s="16">
        <f>F8+F17+F26+F34+F40+F44+F48+F56+F62+F66</f>
        <v>125909868.05</v>
      </c>
    </row>
    <row r="8" spans="1:6" ht="31.5" customHeight="1">
      <c r="A8" s="46" t="s">
        <v>402</v>
      </c>
      <c r="B8" s="32" t="s">
        <v>485</v>
      </c>
      <c r="C8" s="33"/>
      <c r="D8" s="34">
        <f>SUM(D9:D16)</f>
        <v>45783555.07</v>
      </c>
      <c r="E8" s="34">
        <f>SUM(E9:E16)</f>
        <v>0</v>
      </c>
      <c r="F8" s="34">
        <f>SUM(F9:F16)</f>
        <v>45783555.07</v>
      </c>
    </row>
    <row r="9" spans="1:6" ht="63.75" customHeight="1">
      <c r="A9" s="47" t="s">
        <v>483</v>
      </c>
      <c r="B9" s="4" t="s">
        <v>484</v>
      </c>
      <c r="C9" s="4">
        <v>100</v>
      </c>
      <c r="D9" s="13">
        <v>7731900</v>
      </c>
      <c r="E9" s="13"/>
      <c r="F9" s="13">
        <f>D9+E9</f>
        <v>7731900</v>
      </c>
    </row>
    <row r="10" spans="1:6" ht="45.75" customHeight="1">
      <c r="A10" s="47" t="s">
        <v>414</v>
      </c>
      <c r="B10" s="4" t="s">
        <v>484</v>
      </c>
      <c r="C10" s="4">
        <v>200</v>
      </c>
      <c r="D10" s="13">
        <v>8672081.69</v>
      </c>
      <c r="E10" s="13"/>
      <c r="F10" s="13">
        <f aca="true" t="shared" si="0" ref="F10:F16">D10+E10</f>
        <v>8672081.69</v>
      </c>
    </row>
    <row r="11" spans="1:6" ht="31.5" customHeight="1">
      <c r="A11" s="47" t="s">
        <v>415</v>
      </c>
      <c r="B11" s="4" t="s">
        <v>484</v>
      </c>
      <c r="C11" s="4">
        <v>800</v>
      </c>
      <c r="D11" s="13">
        <f>129705</f>
        <v>129705</v>
      </c>
      <c r="E11" s="13"/>
      <c r="F11" s="13">
        <f t="shared" si="0"/>
        <v>129705</v>
      </c>
    </row>
    <row r="12" spans="1:6" ht="48.75" customHeight="1">
      <c r="A12" s="47" t="s">
        <v>311</v>
      </c>
      <c r="B12" s="4" t="s">
        <v>3</v>
      </c>
      <c r="C12" s="4">
        <v>200</v>
      </c>
      <c r="D12" s="13">
        <v>322730</v>
      </c>
      <c r="E12" s="13"/>
      <c r="F12" s="13">
        <f t="shared" si="0"/>
        <v>322730</v>
      </c>
    </row>
    <row r="13" spans="1:6" ht="174.75" customHeight="1">
      <c r="A13" s="47" t="s">
        <v>146</v>
      </c>
      <c r="B13" s="4" t="s">
        <v>147</v>
      </c>
      <c r="C13" s="4">
        <v>100</v>
      </c>
      <c r="D13" s="13">
        <v>21657100</v>
      </c>
      <c r="E13" s="13"/>
      <c r="F13" s="13">
        <f t="shared" si="0"/>
        <v>21657100</v>
      </c>
    </row>
    <row r="14" spans="1:6" ht="144" customHeight="1">
      <c r="A14" s="47" t="s">
        <v>49</v>
      </c>
      <c r="B14" s="4" t="s">
        <v>147</v>
      </c>
      <c r="C14" s="4">
        <v>200</v>
      </c>
      <c r="D14" s="13">
        <v>178974</v>
      </c>
      <c r="E14" s="13"/>
      <c r="F14" s="13">
        <f t="shared" si="0"/>
        <v>178974</v>
      </c>
    </row>
    <row r="15" spans="1:6" ht="48" customHeight="1">
      <c r="A15" s="52" t="s">
        <v>9</v>
      </c>
      <c r="B15" s="4" t="s">
        <v>10</v>
      </c>
      <c r="C15" s="4">
        <v>200</v>
      </c>
      <c r="D15" s="13">
        <v>202020.2</v>
      </c>
      <c r="E15" s="13"/>
      <c r="F15" s="13">
        <f t="shared" si="0"/>
        <v>202020.2</v>
      </c>
    </row>
    <row r="16" spans="1:6" ht="48" customHeight="1">
      <c r="A16" s="47" t="s">
        <v>226</v>
      </c>
      <c r="B16" s="4" t="s">
        <v>227</v>
      </c>
      <c r="C16" s="4">
        <v>200</v>
      </c>
      <c r="D16" s="13">
        <v>6889044.18</v>
      </c>
      <c r="E16" s="13"/>
      <c r="F16" s="13">
        <f t="shared" si="0"/>
        <v>6889044.18</v>
      </c>
    </row>
    <row r="17" spans="1:6" ht="31.5" customHeight="1">
      <c r="A17" s="46" t="s">
        <v>403</v>
      </c>
      <c r="B17" s="32" t="s">
        <v>405</v>
      </c>
      <c r="C17" s="6"/>
      <c r="D17" s="35">
        <f>SUM(D18:D25)</f>
        <v>63335715.71</v>
      </c>
      <c r="E17" s="35">
        <f>SUM(E18:E25)</f>
        <v>0</v>
      </c>
      <c r="F17" s="35">
        <f>SUM(F18:F25)</f>
        <v>63335715.71</v>
      </c>
    </row>
    <row r="18" spans="1:6" ht="65.25" customHeight="1">
      <c r="A18" s="47" t="s">
        <v>228</v>
      </c>
      <c r="B18" s="4" t="s">
        <v>46</v>
      </c>
      <c r="C18" s="4">
        <v>100</v>
      </c>
      <c r="D18" s="13">
        <v>7810070</v>
      </c>
      <c r="E18" s="13"/>
      <c r="F18" s="13">
        <f aca="true" t="shared" si="1" ref="F18:F25">D18+E18</f>
        <v>7810070</v>
      </c>
    </row>
    <row r="19" spans="1:6" ht="48" customHeight="1">
      <c r="A19" s="47" t="s">
        <v>240</v>
      </c>
      <c r="B19" s="4" t="s">
        <v>46</v>
      </c>
      <c r="C19" s="4">
        <v>200</v>
      </c>
      <c r="D19" s="13">
        <v>20708725.03</v>
      </c>
      <c r="E19" s="13"/>
      <c r="F19" s="13">
        <f t="shared" si="1"/>
        <v>20708725.03</v>
      </c>
    </row>
    <row r="20" spans="1:6" ht="32.25" customHeight="1">
      <c r="A20" s="47" t="s">
        <v>241</v>
      </c>
      <c r="B20" s="4" t="s">
        <v>46</v>
      </c>
      <c r="C20" s="4">
        <v>800</v>
      </c>
      <c r="D20" s="13">
        <v>220220</v>
      </c>
      <c r="E20" s="13"/>
      <c r="F20" s="13">
        <f t="shared" si="1"/>
        <v>220220</v>
      </c>
    </row>
    <row r="21" spans="1:6" ht="48.75" customHeight="1">
      <c r="A21" s="47" t="s">
        <v>138</v>
      </c>
      <c r="B21" s="4" t="s">
        <v>137</v>
      </c>
      <c r="C21" s="4">
        <v>200</v>
      </c>
      <c r="D21" s="13">
        <v>294853</v>
      </c>
      <c r="E21" s="13"/>
      <c r="F21" s="13">
        <f t="shared" si="1"/>
        <v>294853</v>
      </c>
    </row>
    <row r="22" spans="1:6" ht="158.25" customHeight="1">
      <c r="A22" s="47" t="s">
        <v>74</v>
      </c>
      <c r="B22" s="4" t="s">
        <v>45</v>
      </c>
      <c r="C22" s="4">
        <v>100</v>
      </c>
      <c r="D22" s="13">
        <v>33104308.25</v>
      </c>
      <c r="E22" s="13"/>
      <c r="F22" s="13">
        <f t="shared" si="1"/>
        <v>33104308.25</v>
      </c>
    </row>
    <row r="23" spans="1:6" ht="126" customHeight="1">
      <c r="A23" s="47" t="s">
        <v>75</v>
      </c>
      <c r="B23" s="4" t="s">
        <v>45</v>
      </c>
      <c r="C23" s="4">
        <v>200</v>
      </c>
      <c r="D23" s="13">
        <v>877062</v>
      </c>
      <c r="E23" s="13"/>
      <c r="F23" s="13">
        <f t="shared" si="1"/>
        <v>877062</v>
      </c>
    </row>
    <row r="24" spans="1:6" ht="46.5" customHeight="1">
      <c r="A24" s="55" t="s">
        <v>163</v>
      </c>
      <c r="B24" s="4" t="s">
        <v>460</v>
      </c>
      <c r="C24" s="4">
        <v>200</v>
      </c>
      <c r="D24" s="13">
        <v>320477.43</v>
      </c>
      <c r="E24" s="13"/>
      <c r="F24" s="13">
        <f t="shared" si="1"/>
        <v>320477.43</v>
      </c>
    </row>
    <row r="25" spans="1:6" ht="79.5" customHeight="1">
      <c r="A25" s="53" t="s">
        <v>162</v>
      </c>
      <c r="B25" s="4" t="s">
        <v>160</v>
      </c>
      <c r="C25" s="4">
        <v>200</v>
      </c>
      <c r="D25" s="13">
        <v>0</v>
      </c>
      <c r="E25" s="13"/>
      <c r="F25" s="13">
        <f t="shared" si="1"/>
        <v>0</v>
      </c>
    </row>
    <row r="26" spans="1:6" ht="31.5" customHeight="1">
      <c r="A26" s="46" t="s">
        <v>86</v>
      </c>
      <c r="B26" s="32" t="s">
        <v>87</v>
      </c>
      <c r="C26" s="32"/>
      <c r="D26" s="35">
        <f>SUM(D27:D33)</f>
        <v>5455101.6</v>
      </c>
      <c r="E26" s="35">
        <f>SUM(E27:E33)</f>
        <v>0</v>
      </c>
      <c r="F26" s="35">
        <f>SUM(F27:F33)</f>
        <v>5455101.6</v>
      </c>
    </row>
    <row r="27" spans="1:6" ht="79.5" customHeight="1">
      <c r="A27" s="47" t="s">
        <v>94</v>
      </c>
      <c r="B27" s="4" t="s">
        <v>77</v>
      </c>
      <c r="C27" s="4">
        <v>100</v>
      </c>
      <c r="D27" s="13">
        <v>3385236.21</v>
      </c>
      <c r="E27" s="13"/>
      <c r="F27" s="13">
        <f aca="true" t="shared" si="2" ref="F27:F33">D27+E27</f>
        <v>3385236.21</v>
      </c>
    </row>
    <row r="28" spans="1:6" ht="48" customHeight="1">
      <c r="A28" s="47" t="s">
        <v>201</v>
      </c>
      <c r="B28" s="4" t="s">
        <v>77</v>
      </c>
      <c r="C28" s="4">
        <v>200</v>
      </c>
      <c r="D28" s="13">
        <v>742475.25</v>
      </c>
      <c r="E28" s="13"/>
      <c r="F28" s="13">
        <f t="shared" si="2"/>
        <v>742475.25</v>
      </c>
    </row>
    <row r="29" spans="1:6" ht="33.75" customHeight="1">
      <c r="A29" s="47" t="s">
        <v>295</v>
      </c>
      <c r="B29" s="4" t="s">
        <v>77</v>
      </c>
      <c r="C29" s="4">
        <v>800</v>
      </c>
      <c r="D29" s="13">
        <v>8000</v>
      </c>
      <c r="E29" s="13"/>
      <c r="F29" s="13">
        <f t="shared" si="2"/>
        <v>8000</v>
      </c>
    </row>
    <row r="30" spans="1:6" ht="47.25" customHeight="1">
      <c r="A30" s="47" t="s">
        <v>282</v>
      </c>
      <c r="B30" s="4" t="s">
        <v>2</v>
      </c>
      <c r="C30" s="4">
        <v>200</v>
      </c>
      <c r="D30" s="13">
        <v>30357</v>
      </c>
      <c r="E30" s="13"/>
      <c r="F30" s="13">
        <f t="shared" si="2"/>
        <v>30357</v>
      </c>
    </row>
    <row r="31" spans="1:6" ht="47.25" customHeight="1">
      <c r="A31" s="52" t="s">
        <v>9</v>
      </c>
      <c r="B31" s="4" t="s">
        <v>11</v>
      </c>
      <c r="C31" s="4">
        <v>200</v>
      </c>
      <c r="D31" s="13">
        <v>505050.51</v>
      </c>
      <c r="E31" s="13"/>
      <c r="F31" s="13">
        <f t="shared" si="2"/>
        <v>505050.51</v>
      </c>
    </row>
    <row r="32" spans="1:6" ht="81.75" customHeight="1">
      <c r="A32" s="47" t="s">
        <v>14</v>
      </c>
      <c r="B32" s="4" t="s">
        <v>302</v>
      </c>
      <c r="C32" s="4">
        <v>100</v>
      </c>
      <c r="D32" s="13">
        <v>774574.84</v>
      </c>
      <c r="E32" s="13"/>
      <c r="F32" s="13">
        <f t="shared" si="2"/>
        <v>774574.84</v>
      </c>
    </row>
    <row r="33" spans="1:6" ht="78.75" customHeight="1">
      <c r="A33" s="47" t="s">
        <v>15</v>
      </c>
      <c r="B33" s="4" t="s">
        <v>78</v>
      </c>
      <c r="C33" s="4">
        <v>100</v>
      </c>
      <c r="D33" s="13">
        <v>9407.79</v>
      </c>
      <c r="E33" s="13"/>
      <c r="F33" s="13">
        <f t="shared" si="2"/>
        <v>9407.79</v>
      </c>
    </row>
    <row r="34" spans="1:6" ht="44.25" customHeight="1">
      <c r="A34" s="46" t="s">
        <v>502</v>
      </c>
      <c r="B34" s="32" t="s">
        <v>397</v>
      </c>
      <c r="C34" s="32"/>
      <c r="D34" s="35">
        <f>SUM(D35:D39)</f>
        <v>450590</v>
      </c>
      <c r="E34" s="35">
        <f>SUM(E35:E39)</f>
        <v>0</v>
      </c>
      <c r="F34" s="35">
        <f>SUM(F35:F39)</f>
        <v>450590</v>
      </c>
    </row>
    <row r="35" spans="1:6" ht="46.5" customHeight="1">
      <c r="A35" s="47" t="s">
        <v>491</v>
      </c>
      <c r="B35" s="4" t="s">
        <v>490</v>
      </c>
      <c r="C35" s="4">
        <v>200</v>
      </c>
      <c r="D35" s="13">
        <v>190974</v>
      </c>
      <c r="E35" s="13"/>
      <c r="F35" s="13">
        <f>D35+E35</f>
        <v>190974</v>
      </c>
    </row>
    <row r="36" spans="1:6" ht="77.25" customHeight="1">
      <c r="A36" s="65" t="s">
        <v>16</v>
      </c>
      <c r="B36" s="4" t="s">
        <v>315</v>
      </c>
      <c r="C36" s="4">
        <v>100</v>
      </c>
      <c r="D36" s="13">
        <f>62500+78116</f>
        <v>140616</v>
      </c>
      <c r="E36" s="13"/>
      <c r="F36" s="13">
        <f>D36+E36</f>
        <v>140616</v>
      </c>
    </row>
    <row r="37" spans="1:6" ht="33" customHeight="1">
      <c r="A37" s="47" t="s">
        <v>229</v>
      </c>
      <c r="B37" s="7" t="s">
        <v>231</v>
      </c>
      <c r="C37" s="4">
        <v>300</v>
      </c>
      <c r="D37" s="13">
        <v>24000</v>
      </c>
      <c r="E37" s="13"/>
      <c r="F37" s="13">
        <f>D37+E37</f>
        <v>24000</v>
      </c>
    </row>
    <row r="38" spans="1:6" ht="47.25" customHeight="1">
      <c r="A38" s="66" t="s">
        <v>230</v>
      </c>
      <c r="B38" s="4" t="s">
        <v>232</v>
      </c>
      <c r="C38" s="4">
        <v>300</v>
      </c>
      <c r="D38" s="13">
        <v>20000</v>
      </c>
      <c r="E38" s="13"/>
      <c r="F38" s="13">
        <f>D38+E38</f>
        <v>20000</v>
      </c>
    </row>
    <row r="39" spans="1:6" ht="49.5" customHeight="1">
      <c r="A39" s="69" t="s">
        <v>283</v>
      </c>
      <c r="B39" s="4" t="s">
        <v>398</v>
      </c>
      <c r="C39" s="4">
        <v>200</v>
      </c>
      <c r="D39" s="13">
        <v>75000</v>
      </c>
      <c r="E39" s="13"/>
      <c r="F39" s="13">
        <f>D39+E39</f>
        <v>75000</v>
      </c>
    </row>
    <row r="40" spans="1:6" ht="18" customHeight="1">
      <c r="A40" s="46" t="s">
        <v>193</v>
      </c>
      <c r="B40" s="32" t="s">
        <v>194</v>
      </c>
      <c r="C40" s="32"/>
      <c r="D40" s="35">
        <f>SUM(D41:D43)</f>
        <v>894077</v>
      </c>
      <c r="E40" s="35">
        <f>SUM(E41:E43)</f>
        <v>0</v>
      </c>
      <c r="F40" s="35">
        <f>SUM(F41:F43)</f>
        <v>894077</v>
      </c>
    </row>
    <row r="41" spans="1:6" ht="32.25" customHeight="1">
      <c r="A41" s="47" t="s">
        <v>314</v>
      </c>
      <c r="B41" s="4" t="s">
        <v>316</v>
      </c>
      <c r="C41" s="4">
        <v>200</v>
      </c>
      <c r="D41" s="13">
        <v>215630</v>
      </c>
      <c r="E41" s="13"/>
      <c r="F41" s="13">
        <f>D41+E41</f>
        <v>215630</v>
      </c>
    </row>
    <row r="42" spans="1:6" ht="31.5" customHeight="1">
      <c r="A42" s="47" t="s">
        <v>63</v>
      </c>
      <c r="B42" s="5" t="s">
        <v>64</v>
      </c>
      <c r="C42" s="4">
        <v>200</v>
      </c>
      <c r="D42" s="13">
        <v>653037</v>
      </c>
      <c r="E42" s="13"/>
      <c r="F42" s="13">
        <f>D42+E42</f>
        <v>653037</v>
      </c>
    </row>
    <row r="43" spans="1:6" ht="47.25" customHeight="1">
      <c r="A43" s="47" t="s">
        <v>317</v>
      </c>
      <c r="B43" s="4" t="s">
        <v>318</v>
      </c>
      <c r="C43" s="4">
        <v>200</v>
      </c>
      <c r="D43" s="13">
        <v>25410</v>
      </c>
      <c r="E43" s="13"/>
      <c r="F43" s="13">
        <f>D43+E43</f>
        <v>25410</v>
      </c>
    </row>
    <row r="44" spans="1:6" ht="46.5" customHeight="1">
      <c r="A44" s="46" t="s">
        <v>195</v>
      </c>
      <c r="B44" s="32" t="s">
        <v>196</v>
      </c>
      <c r="C44" s="32"/>
      <c r="D44" s="35">
        <f>SUM(D45:D47)</f>
        <v>589300</v>
      </c>
      <c r="E44" s="35">
        <f>SUM(E45:E47)</f>
        <v>0</v>
      </c>
      <c r="F44" s="35">
        <f>SUM(F45:F47)</f>
        <v>589300</v>
      </c>
    </row>
    <row r="45" spans="1:6" ht="47.25" customHeight="1">
      <c r="A45" s="47" t="s">
        <v>66</v>
      </c>
      <c r="B45" s="4" t="s">
        <v>67</v>
      </c>
      <c r="C45" s="4">
        <v>200</v>
      </c>
      <c r="D45" s="13">
        <v>254300</v>
      </c>
      <c r="E45" s="13"/>
      <c r="F45" s="13">
        <f>D45+E45</f>
        <v>254300</v>
      </c>
    </row>
    <row r="46" spans="1:6" ht="31.5" customHeight="1">
      <c r="A46" s="47" t="s">
        <v>428</v>
      </c>
      <c r="B46" s="4" t="s">
        <v>429</v>
      </c>
      <c r="C46" s="4">
        <v>300</v>
      </c>
      <c r="D46" s="14">
        <v>25000</v>
      </c>
      <c r="E46" s="14"/>
      <c r="F46" s="13">
        <f>D46+E46</f>
        <v>25000</v>
      </c>
    </row>
    <row r="47" spans="1:6" ht="78.75" customHeight="1">
      <c r="A47" s="48" t="s">
        <v>284</v>
      </c>
      <c r="B47" s="42" t="s">
        <v>369</v>
      </c>
      <c r="C47" s="4">
        <v>200</v>
      </c>
      <c r="D47" s="13">
        <v>310000</v>
      </c>
      <c r="E47" s="13"/>
      <c r="F47" s="13">
        <f>D47+E47</f>
        <v>310000</v>
      </c>
    </row>
    <row r="48" spans="1:6" ht="31.5" customHeight="1">
      <c r="A48" s="46" t="s">
        <v>197</v>
      </c>
      <c r="B48" s="32" t="s">
        <v>198</v>
      </c>
      <c r="C48" s="32"/>
      <c r="D48" s="35">
        <f>SUM(D49:D55)</f>
        <v>215000</v>
      </c>
      <c r="E48" s="35">
        <f>SUM(E49:E55)</f>
        <v>0</v>
      </c>
      <c r="F48" s="35">
        <f>SUM(F49:F55)</f>
        <v>215000</v>
      </c>
    </row>
    <row r="49" spans="1:6" ht="46.5" customHeight="1">
      <c r="A49" s="47" t="s">
        <v>285</v>
      </c>
      <c r="B49" s="4" t="s">
        <v>251</v>
      </c>
      <c r="C49" s="4">
        <v>200</v>
      </c>
      <c r="D49" s="13">
        <v>11000</v>
      </c>
      <c r="E49" s="13"/>
      <c r="F49" s="13">
        <f aca="true" t="shared" si="3" ref="F49:F55">D49+E49</f>
        <v>11000</v>
      </c>
    </row>
    <row r="50" spans="1:6" ht="48" customHeight="1">
      <c r="A50" s="47" t="s">
        <v>294</v>
      </c>
      <c r="B50" s="4" t="s">
        <v>252</v>
      </c>
      <c r="C50" s="4">
        <v>200</v>
      </c>
      <c r="D50" s="13">
        <v>72240</v>
      </c>
      <c r="E50" s="13"/>
      <c r="F50" s="13">
        <f t="shared" si="3"/>
        <v>72240</v>
      </c>
    </row>
    <row r="51" spans="1:6" ht="63.75" customHeight="1">
      <c r="A51" s="47" t="s">
        <v>95</v>
      </c>
      <c r="B51" s="4" t="s">
        <v>85</v>
      </c>
      <c r="C51" s="4">
        <v>200</v>
      </c>
      <c r="D51" s="13">
        <v>11300</v>
      </c>
      <c r="E51" s="13"/>
      <c r="F51" s="13">
        <f t="shared" si="3"/>
        <v>11300</v>
      </c>
    </row>
    <row r="52" spans="1:6" ht="63.75" customHeight="1">
      <c r="A52" s="47" t="s">
        <v>286</v>
      </c>
      <c r="B52" s="4" t="s">
        <v>253</v>
      </c>
      <c r="C52" s="4">
        <v>200</v>
      </c>
      <c r="D52" s="13">
        <v>16500</v>
      </c>
      <c r="E52" s="13"/>
      <c r="F52" s="13">
        <f t="shared" si="3"/>
        <v>16500</v>
      </c>
    </row>
    <row r="53" spans="1:6" ht="47.25" customHeight="1">
      <c r="A53" s="47" t="s">
        <v>287</v>
      </c>
      <c r="B53" s="4" t="s">
        <v>248</v>
      </c>
      <c r="C53" s="4">
        <v>200</v>
      </c>
      <c r="D53" s="13">
        <f>2000+40000-25000</f>
        <v>17000</v>
      </c>
      <c r="E53" s="13"/>
      <c r="F53" s="13">
        <f t="shared" si="3"/>
        <v>17000</v>
      </c>
    </row>
    <row r="54" spans="1:6" ht="33" customHeight="1">
      <c r="A54" s="47" t="s">
        <v>288</v>
      </c>
      <c r="B54" s="4" t="s">
        <v>221</v>
      </c>
      <c r="C54" s="4">
        <v>200</v>
      </c>
      <c r="D54" s="13">
        <v>13000</v>
      </c>
      <c r="E54" s="13"/>
      <c r="F54" s="13">
        <f t="shared" si="3"/>
        <v>13000</v>
      </c>
    </row>
    <row r="55" spans="1:6" ht="32.25" customHeight="1">
      <c r="A55" s="47" t="s">
        <v>289</v>
      </c>
      <c r="B55" s="4" t="s">
        <v>249</v>
      </c>
      <c r="C55" s="4">
        <v>200</v>
      </c>
      <c r="D55" s="13">
        <v>73960</v>
      </c>
      <c r="E55" s="13"/>
      <c r="F55" s="13">
        <f t="shared" si="3"/>
        <v>73960</v>
      </c>
    </row>
    <row r="56" spans="1:6" ht="32.25" customHeight="1">
      <c r="A56" s="46" t="s">
        <v>199</v>
      </c>
      <c r="B56" s="32" t="s">
        <v>200</v>
      </c>
      <c r="C56" s="32"/>
      <c r="D56" s="35">
        <f>SUM(D57:D61)</f>
        <v>4171148.22</v>
      </c>
      <c r="E56" s="35">
        <f>SUM(E57:E61)</f>
        <v>0</v>
      </c>
      <c r="F56" s="35">
        <f>SUM(F57:F61)</f>
        <v>4171148.22</v>
      </c>
    </row>
    <row r="57" spans="1:6" ht="63" customHeight="1">
      <c r="A57" s="55" t="s">
        <v>161</v>
      </c>
      <c r="B57" s="4" t="s">
        <v>142</v>
      </c>
      <c r="C57" s="4">
        <v>200</v>
      </c>
      <c r="D57" s="13">
        <v>773366.54</v>
      </c>
      <c r="E57" s="13"/>
      <c r="F57" s="13">
        <f>D57+E57</f>
        <v>773366.54</v>
      </c>
    </row>
    <row r="58" spans="1:6" ht="80.25" customHeight="1">
      <c r="A58" s="47" t="s">
        <v>12</v>
      </c>
      <c r="B58" s="4" t="s">
        <v>13</v>
      </c>
      <c r="C58" s="4">
        <v>200</v>
      </c>
      <c r="D58" s="13">
        <v>36345</v>
      </c>
      <c r="E58" s="13"/>
      <c r="F58" s="13">
        <f>D58+E58</f>
        <v>36345</v>
      </c>
    </row>
    <row r="59" spans="1:6" ht="95.25" customHeight="1">
      <c r="A59" s="47" t="s">
        <v>0</v>
      </c>
      <c r="B59" s="4" t="s">
        <v>250</v>
      </c>
      <c r="C59" s="4">
        <v>200</v>
      </c>
      <c r="D59" s="13">
        <v>316921</v>
      </c>
      <c r="E59" s="13"/>
      <c r="F59" s="13">
        <f>D59+E59</f>
        <v>316921</v>
      </c>
    </row>
    <row r="60" spans="1:6" ht="63" customHeight="1">
      <c r="A60" s="47" t="s">
        <v>79</v>
      </c>
      <c r="B60" s="4" t="s">
        <v>80</v>
      </c>
      <c r="C60" s="4">
        <v>300</v>
      </c>
      <c r="D60" s="13">
        <v>909556.35</v>
      </c>
      <c r="E60" s="13"/>
      <c r="F60" s="13">
        <f>D60+E60</f>
        <v>909556.35</v>
      </c>
    </row>
    <row r="61" spans="1:6" ht="62.25" customHeight="1">
      <c r="A61" s="47" t="s">
        <v>394</v>
      </c>
      <c r="B61" s="4" t="s">
        <v>76</v>
      </c>
      <c r="C61" s="4">
        <v>200</v>
      </c>
      <c r="D61" s="13">
        <v>2134959.33</v>
      </c>
      <c r="E61" s="13"/>
      <c r="F61" s="13">
        <f>D61+E61</f>
        <v>2134959.33</v>
      </c>
    </row>
    <row r="62" spans="1:6" ht="33" customHeight="1">
      <c r="A62" s="46" t="s">
        <v>25</v>
      </c>
      <c r="B62" s="32" t="s">
        <v>26</v>
      </c>
      <c r="C62" s="32"/>
      <c r="D62" s="35">
        <f>SUM(D63:D65)</f>
        <v>3898208.92</v>
      </c>
      <c r="E62" s="35">
        <f>SUM(E63:E65)</f>
        <v>0</v>
      </c>
      <c r="F62" s="35">
        <f>SUM(F63:F65)</f>
        <v>3898208.92</v>
      </c>
    </row>
    <row r="63" spans="1:6" ht="79.5" customHeight="1">
      <c r="A63" s="47" t="s">
        <v>269</v>
      </c>
      <c r="B63" s="4" t="s">
        <v>381</v>
      </c>
      <c r="C63" s="4">
        <v>100</v>
      </c>
      <c r="D63" s="13">
        <v>2964064</v>
      </c>
      <c r="E63" s="13"/>
      <c r="F63" s="13">
        <f>D63+E63</f>
        <v>2964064</v>
      </c>
    </row>
    <row r="64" spans="1:6" ht="48.75" customHeight="1">
      <c r="A64" s="47" t="s">
        <v>270</v>
      </c>
      <c r="B64" s="4" t="s">
        <v>381</v>
      </c>
      <c r="C64" s="4">
        <v>200</v>
      </c>
      <c r="D64" s="13">
        <v>927544.92</v>
      </c>
      <c r="E64" s="13"/>
      <c r="F64" s="13">
        <f>D64+E64</f>
        <v>927544.92</v>
      </c>
    </row>
    <row r="65" spans="1:6" ht="47.25" customHeight="1">
      <c r="A65" s="47" t="s">
        <v>223</v>
      </c>
      <c r="B65" s="4" t="s">
        <v>381</v>
      </c>
      <c r="C65" s="4">
        <v>800</v>
      </c>
      <c r="D65" s="13">
        <v>6600</v>
      </c>
      <c r="E65" s="13"/>
      <c r="F65" s="13">
        <f>D65+E65</f>
        <v>6600</v>
      </c>
    </row>
    <row r="66" spans="1:6" ht="25.5" customHeight="1">
      <c r="A66" s="46" t="s">
        <v>181</v>
      </c>
      <c r="B66" s="32" t="s">
        <v>180</v>
      </c>
      <c r="C66" s="32"/>
      <c r="D66" s="35">
        <f>D67</f>
        <v>1117171.53</v>
      </c>
      <c r="E66" s="35">
        <f>E67</f>
        <v>0</v>
      </c>
      <c r="F66" s="35">
        <f>F67</f>
        <v>1117171.53</v>
      </c>
    </row>
    <row r="67" spans="1:6" ht="79.5" customHeight="1">
      <c r="A67" s="53" t="s">
        <v>162</v>
      </c>
      <c r="B67" s="4" t="s">
        <v>160</v>
      </c>
      <c r="C67" s="4">
        <v>200</v>
      </c>
      <c r="D67" s="13">
        <v>1117171.53</v>
      </c>
      <c r="E67" s="13"/>
      <c r="F67" s="13">
        <f>D67+E67</f>
        <v>1117171.53</v>
      </c>
    </row>
    <row r="68" spans="1:6" s="19" customFormat="1" ht="39" customHeight="1">
      <c r="A68" s="17" t="s">
        <v>190</v>
      </c>
      <c r="B68" s="18" t="s">
        <v>139</v>
      </c>
      <c r="C68" s="18"/>
      <c r="D68" s="20">
        <f>D69+D76+D88+D99+D105+D108+D112</f>
        <v>43449080.24</v>
      </c>
      <c r="E68" s="20">
        <f>E69+E76+E88+E99+E105+E108+E112</f>
        <v>5550000</v>
      </c>
      <c r="F68" s="20">
        <f>F69+F76+F88+F99+F105+F108+F112</f>
        <v>48999080.24</v>
      </c>
    </row>
    <row r="69" spans="1:6" s="19" customFormat="1" ht="63" customHeight="1">
      <c r="A69" s="49" t="s">
        <v>350</v>
      </c>
      <c r="B69" s="32" t="s">
        <v>351</v>
      </c>
      <c r="C69" s="32"/>
      <c r="D69" s="34">
        <f>SUM(D70:D75)</f>
        <v>7675172.07</v>
      </c>
      <c r="E69" s="34">
        <f>SUM(E70:E75)</f>
        <v>45408</v>
      </c>
      <c r="F69" s="34">
        <f>SUM(F70:F75)</f>
        <v>7720580.07</v>
      </c>
    </row>
    <row r="70" spans="1:6" ht="81" customHeight="1">
      <c r="A70" s="50" t="s">
        <v>508</v>
      </c>
      <c r="B70" s="4" t="s">
        <v>140</v>
      </c>
      <c r="C70" s="4">
        <v>100</v>
      </c>
      <c r="D70" s="13">
        <v>3802622</v>
      </c>
      <c r="E70" s="13"/>
      <c r="F70" s="13">
        <f aca="true" t="shared" si="4" ref="F70:F75">D70+E70</f>
        <v>3802622</v>
      </c>
    </row>
    <row r="71" spans="1:6" ht="47.25" customHeight="1">
      <c r="A71" s="50" t="s">
        <v>96</v>
      </c>
      <c r="B71" s="4" t="s">
        <v>140</v>
      </c>
      <c r="C71" s="4">
        <v>200</v>
      </c>
      <c r="D71" s="13">
        <v>1672026.07</v>
      </c>
      <c r="E71" s="14">
        <f>50000-4592</f>
        <v>45408</v>
      </c>
      <c r="F71" s="13">
        <f t="shared" si="4"/>
        <v>1717434.07</v>
      </c>
    </row>
    <row r="72" spans="1:6" ht="48.75" customHeight="1">
      <c r="A72" s="50" t="s">
        <v>507</v>
      </c>
      <c r="B72" s="4" t="s">
        <v>140</v>
      </c>
      <c r="C72" s="4">
        <v>800</v>
      </c>
      <c r="D72" s="13">
        <f>47250+2500</f>
        <v>49750</v>
      </c>
      <c r="E72" s="13"/>
      <c r="F72" s="13">
        <f t="shared" si="4"/>
        <v>49750</v>
      </c>
    </row>
    <row r="73" spans="1:6" ht="48.75" customHeight="1">
      <c r="A73" s="47" t="s">
        <v>282</v>
      </c>
      <c r="B73" s="4" t="s">
        <v>1</v>
      </c>
      <c r="C73" s="4">
        <v>200</v>
      </c>
      <c r="D73" s="13">
        <v>146693</v>
      </c>
      <c r="E73" s="13"/>
      <c r="F73" s="13">
        <f t="shared" si="4"/>
        <v>146693</v>
      </c>
    </row>
    <row r="74" spans="1:6" ht="79.5" customHeight="1">
      <c r="A74" s="47" t="s">
        <v>17</v>
      </c>
      <c r="B74" s="4" t="s">
        <v>141</v>
      </c>
      <c r="C74" s="4">
        <v>100</v>
      </c>
      <c r="D74" s="13">
        <v>104039</v>
      </c>
      <c r="E74" s="13"/>
      <c r="F74" s="13">
        <f t="shared" si="4"/>
        <v>104039</v>
      </c>
    </row>
    <row r="75" spans="1:6" ht="96" customHeight="1">
      <c r="A75" s="47" t="s">
        <v>97</v>
      </c>
      <c r="B75" s="4" t="s">
        <v>7</v>
      </c>
      <c r="C75" s="4">
        <v>100</v>
      </c>
      <c r="D75" s="13">
        <v>1900042</v>
      </c>
      <c r="E75" s="13"/>
      <c r="F75" s="13">
        <f t="shared" si="4"/>
        <v>1900042</v>
      </c>
    </row>
    <row r="76" spans="1:6" ht="30" customHeight="1">
      <c r="A76" s="46" t="s">
        <v>352</v>
      </c>
      <c r="B76" s="32" t="s">
        <v>353</v>
      </c>
      <c r="C76" s="32"/>
      <c r="D76" s="35">
        <f>SUM(D77:D87)</f>
        <v>19170330.25</v>
      </c>
      <c r="E76" s="35">
        <f>SUM(E77:E87)</f>
        <v>0</v>
      </c>
      <c r="F76" s="35">
        <f>SUM(F77:F87)</f>
        <v>19170330.25</v>
      </c>
    </row>
    <row r="77" spans="1:6" ht="80.25" customHeight="1">
      <c r="A77" s="50" t="s">
        <v>337</v>
      </c>
      <c r="B77" s="4" t="s">
        <v>348</v>
      </c>
      <c r="C77" s="4">
        <v>600</v>
      </c>
      <c r="D77" s="13">
        <v>9239409.73</v>
      </c>
      <c r="E77" s="13"/>
      <c r="F77" s="13">
        <f aca="true" t="shared" si="5" ref="F77:F87">D77+E77</f>
        <v>9239409.73</v>
      </c>
    </row>
    <row r="78" spans="1:6" ht="93.75" customHeight="1">
      <c r="A78" s="62" t="s">
        <v>84</v>
      </c>
      <c r="B78" s="4" t="s">
        <v>407</v>
      </c>
      <c r="C78" s="4">
        <v>600</v>
      </c>
      <c r="D78" s="13">
        <v>73173.02</v>
      </c>
      <c r="E78" s="13"/>
      <c r="F78" s="13">
        <f t="shared" si="5"/>
        <v>73173.02</v>
      </c>
    </row>
    <row r="79" spans="1:6" ht="79.5" customHeight="1">
      <c r="A79" s="50" t="s">
        <v>339</v>
      </c>
      <c r="B79" s="4" t="s">
        <v>338</v>
      </c>
      <c r="C79" s="4">
        <v>600</v>
      </c>
      <c r="D79" s="13">
        <v>937100</v>
      </c>
      <c r="E79" s="13"/>
      <c r="F79" s="13">
        <f t="shared" si="5"/>
        <v>937100</v>
      </c>
    </row>
    <row r="80" spans="1:6" ht="111.75" customHeight="1">
      <c r="A80" s="50" t="s">
        <v>278</v>
      </c>
      <c r="B80" s="4" t="s">
        <v>128</v>
      </c>
      <c r="C80" s="4">
        <v>600</v>
      </c>
      <c r="D80" s="13">
        <v>12900</v>
      </c>
      <c r="E80" s="13"/>
      <c r="F80" s="13">
        <f t="shared" si="5"/>
        <v>12900</v>
      </c>
    </row>
    <row r="81" spans="1:6" ht="93.75" customHeight="1">
      <c r="A81" s="50" t="s">
        <v>390</v>
      </c>
      <c r="B81" s="4" t="s">
        <v>340</v>
      </c>
      <c r="C81" s="4">
        <v>600</v>
      </c>
      <c r="D81" s="13">
        <v>2176326.38</v>
      </c>
      <c r="E81" s="14"/>
      <c r="F81" s="13">
        <f t="shared" si="5"/>
        <v>2176326.38</v>
      </c>
    </row>
    <row r="82" spans="1:6" ht="111" customHeight="1">
      <c r="A82" s="50" t="s">
        <v>476</v>
      </c>
      <c r="B82" s="4" t="s">
        <v>129</v>
      </c>
      <c r="C82" s="4">
        <v>600</v>
      </c>
      <c r="D82" s="13">
        <v>23673.62</v>
      </c>
      <c r="E82" s="13"/>
      <c r="F82" s="13">
        <f t="shared" si="5"/>
        <v>23673.62</v>
      </c>
    </row>
    <row r="83" spans="1:6" ht="93.75" customHeight="1">
      <c r="A83" s="50" t="s">
        <v>307</v>
      </c>
      <c r="B83" s="4" t="s">
        <v>391</v>
      </c>
      <c r="C83" s="4">
        <v>600</v>
      </c>
      <c r="D83" s="13">
        <v>1276139.26</v>
      </c>
      <c r="E83" s="13"/>
      <c r="F83" s="13">
        <f t="shared" si="5"/>
        <v>1276139.26</v>
      </c>
    </row>
    <row r="84" spans="1:6" ht="109.5" customHeight="1">
      <c r="A84" s="50" t="s">
        <v>148</v>
      </c>
      <c r="B84" s="4" t="s">
        <v>130</v>
      </c>
      <c r="C84" s="4">
        <v>600</v>
      </c>
      <c r="D84" s="13">
        <v>10760.74</v>
      </c>
      <c r="E84" s="13"/>
      <c r="F84" s="13">
        <f t="shared" si="5"/>
        <v>10760.74</v>
      </c>
    </row>
    <row r="85" spans="1:6" ht="82.5" customHeight="1">
      <c r="A85" s="50" t="s">
        <v>395</v>
      </c>
      <c r="B85" s="4" t="s">
        <v>392</v>
      </c>
      <c r="C85" s="4">
        <v>600</v>
      </c>
      <c r="D85" s="13">
        <v>2673046.5</v>
      </c>
      <c r="E85" s="13"/>
      <c r="F85" s="13">
        <f t="shared" si="5"/>
        <v>2673046.5</v>
      </c>
    </row>
    <row r="86" spans="1:6" ht="95.25" customHeight="1">
      <c r="A86" s="50" t="s">
        <v>213</v>
      </c>
      <c r="B86" s="4" t="s">
        <v>24</v>
      </c>
      <c r="C86" s="4">
        <v>600</v>
      </c>
      <c r="D86" s="13">
        <v>30130.5</v>
      </c>
      <c r="E86" s="13"/>
      <c r="F86" s="13">
        <f t="shared" si="5"/>
        <v>30130.5</v>
      </c>
    </row>
    <row r="87" spans="1:6" ht="82.5" customHeight="1">
      <c r="A87" s="50" t="s">
        <v>110</v>
      </c>
      <c r="B87" s="4" t="s">
        <v>111</v>
      </c>
      <c r="C87" s="4">
        <v>600</v>
      </c>
      <c r="D87" s="13">
        <v>2717670.5</v>
      </c>
      <c r="E87" s="13"/>
      <c r="F87" s="13">
        <f t="shared" si="5"/>
        <v>2717670.5</v>
      </c>
    </row>
    <row r="88" spans="1:6" ht="32.25" customHeight="1">
      <c r="A88" s="51" t="s">
        <v>354</v>
      </c>
      <c r="B88" s="32" t="s">
        <v>355</v>
      </c>
      <c r="C88" s="32"/>
      <c r="D88" s="35">
        <f>SUM(D89:D98)</f>
        <v>8668579.63</v>
      </c>
      <c r="E88" s="35">
        <f>SUM(E89:E98)</f>
        <v>0</v>
      </c>
      <c r="F88" s="35">
        <f>SUM(F89:F98)</f>
        <v>8668579.63</v>
      </c>
    </row>
    <row r="89" spans="1:6" ht="111.75" customHeight="1">
      <c r="A89" s="50" t="s">
        <v>18</v>
      </c>
      <c r="B89" s="4" t="s">
        <v>347</v>
      </c>
      <c r="C89" s="4">
        <v>100</v>
      </c>
      <c r="D89" s="13">
        <v>2999953.68</v>
      </c>
      <c r="E89" s="14"/>
      <c r="F89" s="13">
        <f aca="true" t="shared" si="6" ref="F89:F98">D89+E89</f>
        <v>2999953.68</v>
      </c>
    </row>
    <row r="90" spans="1:6" ht="78.75" customHeight="1">
      <c r="A90" s="50" t="s">
        <v>290</v>
      </c>
      <c r="B90" s="4" t="s">
        <v>347</v>
      </c>
      <c r="C90" s="4">
        <v>200</v>
      </c>
      <c r="D90" s="13">
        <v>963350</v>
      </c>
      <c r="E90" s="14"/>
      <c r="F90" s="13">
        <f t="shared" si="6"/>
        <v>963350</v>
      </c>
    </row>
    <row r="91" spans="1:6" ht="78.75" customHeight="1">
      <c r="A91" s="50" t="s">
        <v>463</v>
      </c>
      <c r="B91" s="4" t="s">
        <v>347</v>
      </c>
      <c r="C91" s="4">
        <v>800</v>
      </c>
      <c r="D91" s="13">
        <v>10600</v>
      </c>
      <c r="E91" s="14"/>
      <c r="F91" s="13">
        <f>D91+E91</f>
        <v>10600</v>
      </c>
    </row>
    <row r="92" spans="1:6" ht="78.75" customHeight="1">
      <c r="A92" s="50" t="s">
        <v>159</v>
      </c>
      <c r="B92" s="4" t="s">
        <v>152</v>
      </c>
      <c r="C92" s="4">
        <v>200</v>
      </c>
      <c r="D92" s="13">
        <v>0</v>
      </c>
      <c r="E92" s="14">
        <v>0</v>
      </c>
      <c r="F92" s="13">
        <f t="shared" si="6"/>
        <v>0</v>
      </c>
    </row>
    <row r="93" spans="1:6" ht="126.75" customHeight="1">
      <c r="A93" s="81" t="s">
        <v>98</v>
      </c>
      <c r="B93" s="60" t="s">
        <v>393</v>
      </c>
      <c r="C93" s="4">
        <v>100</v>
      </c>
      <c r="D93" s="13">
        <v>47446.32</v>
      </c>
      <c r="E93" s="13"/>
      <c r="F93" s="13">
        <f t="shared" si="6"/>
        <v>47446.32</v>
      </c>
    </row>
    <row r="94" spans="1:6" ht="97.5" customHeight="1">
      <c r="A94" s="59" t="s">
        <v>509</v>
      </c>
      <c r="B94" s="60" t="s">
        <v>271</v>
      </c>
      <c r="C94" s="4">
        <v>100</v>
      </c>
      <c r="D94" s="13">
        <f>1626705-57760.74</f>
        <v>1568944.26</v>
      </c>
      <c r="E94" s="13"/>
      <c r="F94" s="13">
        <f t="shared" si="6"/>
        <v>1568944.26</v>
      </c>
    </row>
    <row r="95" spans="1:6" ht="78.75" customHeight="1">
      <c r="A95" s="59" t="s">
        <v>99</v>
      </c>
      <c r="B95" s="60" t="s">
        <v>271</v>
      </c>
      <c r="C95" s="4">
        <v>200</v>
      </c>
      <c r="D95" s="13">
        <v>770505.65</v>
      </c>
      <c r="E95" s="13"/>
      <c r="F95" s="13">
        <f t="shared" si="6"/>
        <v>770505.65</v>
      </c>
    </row>
    <row r="96" spans="1:6" ht="95.25" customHeight="1">
      <c r="A96" s="59" t="s">
        <v>19</v>
      </c>
      <c r="B96" s="60" t="s">
        <v>131</v>
      </c>
      <c r="C96" s="4">
        <v>100</v>
      </c>
      <c r="D96" s="13">
        <v>57760.74</v>
      </c>
      <c r="E96" s="13"/>
      <c r="F96" s="13">
        <f t="shared" si="6"/>
        <v>57760.74</v>
      </c>
    </row>
    <row r="97" spans="1:6" ht="96" customHeight="1">
      <c r="A97" s="50" t="s">
        <v>279</v>
      </c>
      <c r="B97" s="4" t="s">
        <v>300</v>
      </c>
      <c r="C97" s="4">
        <v>100</v>
      </c>
      <c r="D97" s="13">
        <v>2200018.98</v>
      </c>
      <c r="E97" s="13"/>
      <c r="F97" s="13">
        <f t="shared" si="6"/>
        <v>2200018.98</v>
      </c>
    </row>
    <row r="98" spans="1:6" ht="33" customHeight="1">
      <c r="A98" s="50" t="s">
        <v>187</v>
      </c>
      <c r="B98" s="4" t="s">
        <v>399</v>
      </c>
      <c r="C98" s="4">
        <v>200</v>
      </c>
      <c r="D98" s="13">
        <v>50000</v>
      </c>
      <c r="E98" s="13"/>
      <c r="F98" s="13">
        <f t="shared" si="6"/>
        <v>50000</v>
      </c>
    </row>
    <row r="99" spans="1:6" ht="51.75" customHeight="1">
      <c r="A99" s="46" t="s">
        <v>356</v>
      </c>
      <c r="B99" s="32" t="s">
        <v>357</v>
      </c>
      <c r="C99" s="32"/>
      <c r="D99" s="35">
        <f>SUM(D100:D104)</f>
        <v>2917187.29</v>
      </c>
      <c r="E99" s="35">
        <f>SUM(E100:E104)</f>
        <v>0</v>
      </c>
      <c r="F99" s="35">
        <f>SUM(F100:F104)</f>
        <v>2917187.29</v>
      </c>
    </row>
    <row r="100" spans="1:6" ht="63.75" customHeight="1">
      <c r="A100" s="50" t="s">
        <v>182</v>
      </c>
      <c r="B100" s="4" t="s">
        <v>426</v>
      </c>
      <c r="C100" s="4">
        <v>100</v>
      </c>
      <c r="D100" s="13">
        <f>1491148-30213.19</f>
        <v>1460934.81</v>
      </c>
      <c r="E100" s="13"/>
      <c r="F100" s="13">
        <f>D100+E100</f>
        <v>1460934.81</v>
      </c>
    </row>
    <row r="101" spans="1:6" ht="31.5" customHeight="1">
      <c r="A101" s="50" t="s">
        <v>183</v>
      </c>
      <c r="B101" s="4" t="s">
        <v>426</v>
      </c>
      <c r="C101" s="4">
        <v>200</v>
      </c>
      <c r="D101" s="13">
        <v>875783.77</v>
      </c>
      <c r="E101" s="13"/>
      <c r="F101" s="13">
        <f>D101+E101</f>
        <v>875783.77</v>
      </c>
    </row>
    <row r="102" spans="1:6" ht="30.75" customHeight="1">
      <c r="A102" s="50" t="s">
        <v>184</v>
      </c>
      <c r="B102" s="4" t="s">
        <v>426</v>
      </c>
      <c r="C102" s="4">
        <v>800</v>
      </c>
      <c r="D102" s="13">
        <f>31604+1000</f>
        <v>32604</v>
      </c>
      <c r="E102" s="13"/>
      <c r="F102" s="13">
        <f>D102+E102</f>
        <v>32604</v>
      </c>
    </row>
    <row r="103" spans="1:6" ht="78.75" customHeight="1">
      <c r="A103" s="50" t="s">
        <v>185</v>
      </c>
      <c r="B103" s="60" t="s">
        <v>4</v>
      </c>
      <c r="C103" s="4">
        <v>100</v>
      </c>
      <c r="D103" s="13">
        <v>30213.19</v>
      </c>
      <c r="E103" s="13"/>
      <c r="F103" s="13">
        <f>D103+E103</f>
        <v>30213.19</v>
      </c>
    </row>
    <row r="104" spans="1:6" ht="94.5" customHeight="1">
      <c r="A104" s="50" t="s">
        <v>279</v>
      </c>
      <c r="B104" s="4" t="s">
        <v>301</v>
      </c>
      <c r="C104" s="4">
        <v>100</v>
      </c>
      <c r="D104" s="13">
        <v>517651.52</v>
      </c>
      <c r="E104" s="13"/>
      <c r="F104" s="13">
        <f>D104+E104</f>
        <v>517651.52</v>
      </c>
    </row>
    <row r="105" spans="1:6" ht="50.25" customHeight="1">
      <c r="A105" s="46" t="s">
        <v>440</v>
      </c>
      <c r="B105" s="32" t="s">
        <v>441</v>
      </c>
      <c r="C105" s="32"/>
      <c r="D105" s="82">
        <f>SUM(D106:D106)</f>
        <v>89654</v>
      </c>
      <c r="E105" s="82">
        <f>SUM(E106:E107)</f>
        <v>5504592</v>
      </c>
      <c r="F105" s="82">
        <f>SUM(F106:F107)</f>
        <v>5594246</v>
      </c>
    </row>
    <row r="106" spans="1:6" ht="66" customHeight="1">
      <c r="A106" s="50" t="s">
        <v>143</v>
      </c>
      <c r="B106" s="5" t="s">
        <v>144</v>
      </c>
      <c r="C106" s="4">
        <v>200</v>
      </c>
      <c r="D106" s="13">
        <v>89654</v>
      </c>
      <c r="E106" s="13"/>
      <c r="F106" s="14">
        <f>D106+E106</f>
        <v>89654</v>
      </c>
    </row>
    <row r="107" spans="1:6" s="21" customFormat="1" ht="48.75" customHeight="1">
      <c r="A107" s="53" t="s">
        <v>435</v>
      </c>
      <c r="B107" s="5" t="s">
        <v>436</v>
      </c>
      <c r="C107" s="5">
        <v>200</v>
      </c>
      <c r="D107" s="14"/>
      <c r="E107" s="14">
        <f>5500000+4592</f>
        <v>5504592</v>
      </c>
      <c r="F107" s="14">
        <f>D107+E107</f>
        <v>5504592</v>
      </c>
    </row>
    <row r="108" spans="1:7" ht="22.5" customHeight="1">
      <c r="A108" s="46" t="s">
        <v>170</v>
      </c>
      <c r="B108" s="32" t="s">
        <v>470</v>
      </c>
      <c r="C108" s="32"/>
      <c r="D108" s="82">
        <f>SUM(D109:D111)</f>
        <v>506200</v>
      </c>
      <c r="E108" s="82">
        <f>SUM(E109:E111)</f>
        <v>0</v>
      </c>
      <c r="F108" s="82">
        <f>SUM(F109:F111)</f>
        <v>506200</v>
      </c>
      <c r="G108" s="21"/>
    </row>
    <row r="109" spans="1:6" s="21" customFormat="1" ht="66.75" customHeight="1">
      <c r="A109" s="50" t="s">
        <v>172</v>
      </c>
      <c r="B109" s="4" t="s">
        <v>472</v>
      </c>
      <c r="C109" s="4">
        <v>200</v>
      </c>
      <c r="D109" s="14">
        <v>406200</v>
      </c>
      <c r="E109" s="14"/>
      <c r="F109" s="14">
        <f>D109+E109</f>
        <v>406200</v>
      </c>
    </row>
    <row r="110" spans="1:6" s="21" customFormat="1" ht="82.5" customHeight="1">
      <c r="A110" s="50" t="s">
        <v>174</v>
      </c>
      <c r="B110" s="5" t="s">
        <v>173</v>
      </c>
      <c r="C110" s="5">
        <v>200</v>
      </c>
      <c r="D110" s="14">
        <v>50000</v>
      </c>
      <c r="E110" s="14"/>
      <c r="F110" s="14">
        <f>D110+E110</f>
        <v>50000</v>
      </c>
    </row>
    <row r="111" spans="1:6" s="21" customFormat="1" ht="33.75" customHeight="1">
      <c r="A111" s="50" t="s">
        <v>187</v>
      </c>
      <c r="B111" s="4" t="s">
        <v>471</v>
      </c>
      <c r="C111" s="4">
        <v>200</v>
      </c>
      <c r="D111" s="14">
        <v>50000</v>
      </c>
      <c r="E111" s="14"/>
      <c r="F111" s="14">
        <f>D111+E111</f>
        <v>50000</v>
      </c>
    </row>
    <row r="112" spans="1:7" ht="22.5" customHeight="1">
      <c r="A112" s="46" t="s">
        <v>179</v>
      </c>
      <c r="B112" s="32" t="s">
        <v>178</v>
      </c>
      <c r="C112" s="32"/>
      <c r="D112" s="82">
        <f>D113</f>
        <v>4421957</v>
      </c>
      <c r="E112" s="82">
        <f>E113</f>
        <v>0</v>
      </c>
      <c r="F112" s="82">
        <f>F113</f>
        <v>4421957</v>
      </c>
      <c r="G112" s="21"/>
    </row>
    <row r="113" spans="1:6" s="21" customFormat="1" ht="48.75" customHeight="1">
      <c r="A113" s="53" t="s">
        <v>461</v>
      </c>
      <c r="B113" s="5" t="s">
        <v>462</v>
      </c>
      <c r="C113" s="5">
        <v>600</v>
      </c>
      <c r="D113" s="14">
        <v>4421957</v>
      </c>
      <c r="E113" s="14"/>
      <c r="F113" s="14">
        <f>D113+E113</f>
        <v>4421957</v>
      </c>
    </row>
    <row r="114" spans="1:6" s="19" customFormat="1" ht="55.5" customHeight="1">
      <c r="A114" s="17" t="s">
        <v>186</v>
      </c>
      <c r="B114" s="18" t="s">
        <v>427</v>
      </c>
      <c r="C114" s="18"/>
      <c r="D114" s="20">
        <f>D115+D125+D134+D138+D141+D162</f>
        <v>40022242.25</v>
      </c>
      <c r="E114" s="20">
        <f>E115+E125+E134+E138+E141+E162</f>
        <v>0</v>
      </c>
      <c r="F114" s="20">
        <f>F115+F125+F134+F138+F141+F162</f>
        <v>40022242.25</v>
      </c>
    </row>
    <row r="115" spans="1:6" s="19" customFormat="1" ht="32.25" customHeight="1">
      <c r="A115" s="49" t="s">
        <v>358</v>
      </c>
      <c r="B115" s="36" t="s">
        <v>359</v>
      </c>
      <c r="C115" s="36"/>
      <c r="D115" s="37">
        <f>SUM(D116:D124)</f>
        <v>4698658.26</v>
      </c>
      <c r="E115" s="37">
        <f>SUM(E116:E124)</f>
        <v>0</v>
      </c>
      <c r="F115" s="37">
        <f>SUM(F116:F124)</f>
        <v>4698658.26</v>
      </c>
    </row>
    <row r="116" spans="1:6" ht="32.25" customHeight="1">
      <c r="A116" s="50" t="s">
        <v>377</v>
      </c>
      <c r="B116" s="4" t="s">
        <v>306</v>
      </c>
      <c r="C116" s="4">
        <v>800</v>
      </c>
      <c r="D116" s="13">
        <v>100000</v>
      </c>
      <c r="E116" s="13"/>
      <c r="F116" s="13">
        <f aca="true" t="shared" si="7" ref="F116:F124">D116+E116</f>
        <v>100000</v>
      </c>
    </row>
    <row r="117" spans="1:6" ht="62.25" customHeight="1">
      <c r="A117" s="47" t="s">
        <v>112</v>
      </c>
      <c r="B117" s="4" t="s">
        <v>273</v>
      </c>
      <c r="C117" s="4">
        <v>100</v>
      </c>
      <c r="D117" s="13">
        <v>4044196.11</v>
      </c>
      <c r="E117" s="13"/>
      <c r="F117" s="13">
        <f t="shared" si="7"/>
        <v>4044196.11</v>
      </c>
    </row>
    <row r="118" spans="1:6" ht="47.25" customHeight="1">
      <c r="A118" s="47" t="s">
        <v>272</v>
      </c>
      <c r="B118" s="4" t="s">
        <v>273</v>
      </c>
      <c r="C118" s="4">
        <v>200</v>
      </c>
      <c r="D118" s="13">
        <v>141958.12</v>
      </c>
      <c r="E118" s="13"/>
      <c r="F118" s="13">
        <f t="shared" si="7"/>
        <v>141958.12</v>
      </c>
    </row>
    <row r="119" spans="1:6" ht="61.5" customHeight="1">
      <c r="A119" s="47" t="s">
        <v>384</v>
      </c>
      <c r="B119" s="4" t="s">
        <v>385</v>
      </c>
      <c r="C119" s="4">
        <v>200</v>
      </c>
      <c r="D119" s="13">
        <v>323149.65</v>
      </c>
      <c r="E119" s="13"/>
      <c r="F119" s="13">
        <f t="shared" si="7"/>
        <v>323149.65</v>
      </c>
    </row>
    <row r="120" spans="1:6" ht="81" customHeight="1">
      <c r="A120" s="52" t="s">
        <v>225</v>
      </c>
      <c r="B120" s="4" t="s">
        <v>387</v>
      </c>
      <c r="C120" s="4">
        <v>100</v>
      </c>
      <c r="D120" s="13">
        <v>13900</v>
      </c>
      <c r="E120" s="13"/>
      <c r="F120" s="13">
        <f t="shared" si="7"/>
        <v>13900</v>
      </c>
    </row>
    <row r="121" spans="1:6" ht="81" customHeight="1">
      <c r="A121" s="52" t="s">
        <v>479</v>
      </c>
      <c r="B121" s="4" t="s">
        <v>388</v>
      </c>
      <c r="C121" s="4">
        <v>100</v>
      </c>
      <c r="D121" s="13">
        <v>34000</v>
      </c>
      <c r="E121" s="13"/>
      <c r="F121" s="13">
        <f t="shared" si="7"/>
        <v>34000</v>
      </c>
    </row>
    <row r="122" spans="1:6" ht="78.75" customHeight="1">
      <c r="A122" s="52" t="s">
        <v>480</v>
      </c>
      <c r="B122" s="4" t="s">
        <v>389</v>
      </c>
      <c r="C122" s="4">
        <v>100</v>
      </c>
      <c r="D122" s="13">
        <v>12320</v>
      </c>
      <c r="E122" s="13"/>
      <c r="F122" s="13">
        <f t="shared" si="7"/>
        <v>12320</v>
      </c>
    </row>
    <row r="123" spans="1:6" ht="78.75" customHeight="1">
      <c r="A123" s="52" t="s">
        <v>481</v>
      </c>
      <c r="B123" s="4" t="s">
        <v>386</v>
      </c>
      <c r="C123" s="4">
        <v>100</v>
      </c>
      <c r="D123" s="13">
        <v>23908</v>
      </c>
      <c r="E123" s="13"/>
      <c r="F123" s="13">
        <f t="shared" si="7"/>
        <v>23908</v>
      </c>
    </row>
    <row r="124" spans="1:6" ht="32.25" customHeight="1">
      <c r="A124" s="52" t="s">
        <v>268</v>
      </c>
      <c r="B124" s="4" t="s">
        <v>373</v>
      </c>
      <c r="C124" s="4">
        <v>700</v>
      </c>
      <c r="D124" s="13">
        <v>5226.38</v>
      </c>
      <c r="E124" s="13"/>
      <c r="F124" s="13">
        <f t="shared" si="7"/>
        <v>5226.38</v>
      </c>
    </row>
    <row r="125" spans="1:6" ht="48.75" customHeight="1">
      <c r="A125" s="46" t="s">
        <v>242</v>
      </c>
      <c r="B125" s="32" t="s">
        <v>243</v>
      </c>
      <c r="C125" s="32"/>
      <c r="D125" s="35">
        <f>SUM(D126:D133)</f>
        <v>3558492.19</v>
      </c>
      <c r="E125" s="35">
        <f>SUM(E126:E133)</f>
        <v>0</v>
      </c>
      <c r="F125" s="35">
        <f>SUM(F126:F133)</f>
        <v>3558492.19</v>
      </c>
    </row>
    <row r="126" spans="1:6" ht="62.25" customHeight="1">
      <c r="A126" s="47" t="s">
        <v>112</v>
      </c>
      <c r="B126" s="4" t="s">
        <v>368</v>
      </c>
      <c r="C126" s="4">
        <v>100</v>
      </c>
      <c r="D126" s="13">
        <v>2719577</v>
      </c>
      <c r="E126" s="13"/>
      <c r="F126" s="13">
        <f aca="true" t="shared" si="8" ref="F126:F133">D126+E126</f>
        <v>2719577</v>
      </c>
    </row>
    <row r="127" spans="1:6" ht="47.25" customHeight="1">
      <c r="A127" s="47" t="s">
        <v>272</v>
      </c>
      <c r="B127" s="4" t="s">
        <v>368</v>
      </c>
      <c r="C127" s="4">
        <v>200</v>
      </c>
      <c r="D127" s="13">
        <v>112099.61</v>
      </c>
      <c r="E127" s="13"/>
      <c r="F127" s="13">
        <f t="shared" si="8"/>
        <v>112099.61</v>
      </c>
    </row>
    <row r="128" spans="1:6" ht="64.5" customHeight="1">
      <c r="A128" s="47" t="s">
        <v>237</v>
      </c>
      <c r="B128" s="4" t="s">
        <v>150</v>
      </c>
      <c r="C128" s="4">
        <v>200</v>
      </c>
      <c r="D128" s="13">
        <v>672896.58</v>
      </c>
      <c r="E128" s="13"/>
      <c r="F128" s="13">
        <f t="shared" si="8"/>
        <v>672896.58</v>
      </c>
    </row>
    <row r="129" spans="1:6" ht="32.25" customHeight="1">
      <c r="A129" s="55" t="s">
        <v>83</v>
      </c>
      <c r="B129" s="5" t="s">
        <v>44</v>
      </c>
      <c r="C129" s="4">
        <v>200</v>
      </c>
      <c r="D129" s="13">
        <v>800</v>
      </c>
      <c r="E129" s="13"/>
      <c r="F129" s="13">
        <f t="shared" si="8"/>
        <v>800</v>
      </c>
    </row>
    <row r="130" spans="1:6" ht="96" customHeight="1">
      <c r="A130" s="52" t="s">
        <v>106</v>
      </c>
      <c r="B130" s="4" t="s">
        <v>419</v>
      </c>
      <c r="C130" s="4">
        <v>100</v>
      </c>
      <c r="D130" s="13">
        <v>13300</v>
      </c>
      <c r="E130" s="13"/>
      <c r="F130" s="13">
        <f t="shared" si="8"/>
        <v>13300</v>
      </c>
    </row>
    <row r="131" spans="1:6" ht="96" customHeight="1">
      <c r="A131" s="52" t="s">
        <v>336</v>
      </c>
      <c r="B131" s="4" t="s">
        <v>420</v>
      </c>
      <c r="C131" s="4">
        <v>100</v>
      </c>
      <c r="D131" s="13">
        <v>13300</v>
      </c>
      <c r="E131" s="13"/>
      <c r="F131" s="13">
        <f t="shared" si="8"/>
        <v>13300</v>
      </c>
    </row>
    <row r="132" spans="1:6" ht="97.5" customHeight="1">
      <c r="A132" s="52" t="s">
        <v>296</v>
      </c>
      <c r="B132" s="4" t="s">
        <v>421</v>
      </c>
      <c r="C132" s="4">
        <v>100</v>
      </c>
      <c r="D132" s="13">
        <v>13260</v>
      </c>
      <c r="E132" s="13"/>
      <c r="F132" s="13">
        <f t="shared" si="8"/>
        <v>13260</v>
      </c>
    </row>
    <row r="133" spans="1:6" ht="96" customHeight="1">
      <c r="A133" s="52" t="s">
        <v>418</v>
      </c>
      <c r="B133" s="4" t="s">
        <v>422</v>
      </c>
      <c r="C133" s="4">
        <v>100</v>
      </c>
      <c r="D133" s="13">
        <v>13259</v>
      </c>
      <c r="E133" s="13"/>
      <c r="F133" s="13">
        <f t="shared" si="8"/>
        <v>13259</v>
      </c>
    </row>
    <row r="134" spans="1:6" ht="31.5" customHeight="1">
      <c r="A134" s="51" t="s">
        <v>244</v>
      </c>
      <c r="B134" s="32" t="s">
        <v>245</v>
      </c>
      <c r="C134" s="32"/>
      <c r="D134" s="35">
        <f>SUM(D135:D137)</f>
        <v>2156724.49</v>
      </c>
      <c r="E134" s="35">
        <f>SUM(E135:E137)</f>
        <v>0</v>
      </c>
      <c r="F134" s="35">
        <f>SUM(F135:F137)</f>
        <v>2156724.49</v>
      </c>
    </row>
    <row r="135" spans="1:6" ht="62.25" customHeight="1">
      <c r="A135" s="47" t="s">
        <v>112</v>
      </c>
      <c r="B135" s="4" t="s">
        <v>423</v>
      </c>
      <c r="C135" s="4">
        <v>100</v>
      </c>
      <c r="D135" s="13">
        <v>1949900</v>
      </c>
      <c r="E135" s="13"/>
      <c r="F135" s="13">
        <f>D135+E135</f>
        <v>1949900</v>
      </c>
    </row>
    <row r="136" spans="1:6" ht="47.25" customHeight="1">
      <c r="A136" s="47" t="s">
        <v>272</v>
      </c>
      <c r="B136" s="4" t="s">
        <v>423</v>
      </c>
      <c r="C136" s="4">
        <v>200</v>
      </c>
      <c r="D136" s="13">
        <v>189524.49</v>
      </c>
      <c r="E136" s="13"/>
      <c r="F136" s="13">
        <f>D136+E136</f>
        <v>189524.49</v>
      </c>
    </row>
    <row r="137" spans="1:6" ht="31.5" customHeight="1">
      <c r="A137" s="47" t="s">
        <v>383</v>
      </c>
      <c r="B137" s="4" t="s">
        <v>423</v>
      </c>
      <c r="C137" s="4">
        <v>800</v>
      </c>
      <c r="D137" s="13">
        <v>17300</v>
      </c>
      <c r="E137" s="13"/>
      <c r="F137" s="13">
        <f>D137+E137</f>
        <v>17300</v>
      </c>
    </row>
    <row r="138" spans="1:6" ht="78.75" customHeight="1">
      <c r="A138" s="51" t="s">
        <v>254</v>
      </c>
      <c r="B138" s="32" t="s">
        <v>255</v>
      </c>
      <c r="C138" s="32"/>
      <c r="D138" s="35">
        <f>SUM(D139:D140)</f>
        <v>4698386.28</v>
      </c>
      <c r="E138" s="35">
        <f>SUM(E139:E140)</f>
        <v>0</v>
      </c>
      <c r="F138" s="35">
        <f>SUM(F139:F140)</f>
        <v>4698386.28</v>
      </c>
    </row>
    <row r="139" spans="1:6" ht="66.75" customHeight="1">
      <c r="A139" s="47" t="s">
        <v>112</v>
      </c>
      <c r="B139" s="4" t="s">
        <v>424</v>
      </c>
      <c r="C139" s="4">
        <v>100</v>
      </c>
      <c r="D139" s="13">
        <v>4509630</v>
      </c>
      <c r="E139" s="13"/>
      <c r="F139" s="13">
        <f>D139+E139</f>
        <v>4509630</v>
      </c>
    </row>
    <row r="140" spans="1:6" ht="50.25" customHeight="1">
      <c r="A140" s="47" t="s">
        <v>272</v>
      </c>
      <c r="B140" s="4" t="s">
        <v>424</v>
      </c>
      <c r="C140" s="4">
        <v>200</v>
      </c>
      <c r="D140" s="13">
        <v>188756.28</v>
      </c>
      <c r="E140" s="13"/>
      <c r="F140" s="13">
        <f>D140+E140</f>
        <v>188756.28</v>
      </c>
    </row>
    <row r="141" spans="1:6" ht="48.75" customHeight="1">
      <c r="A141" s="51" t="s">
        <v>256</v>
      </c>
      <c r="B141" s="32" t="s">
        <v>257</v>
      </c>
      <c r="C141" s="32"/>
      <c r="D141" s="35">
        <f>SUM(D142:D161)</f>
        <v>15156094.25</v>
      </c>
      <c r="E141" s="35">
        <f>SUM(E142:E161)</f>
        <v>0</v>
      </c>
      <c r="F141" s="35">
        <f>SUM(F142:F161)</f>
        <v>15156094.25</v>
      </c>
    </row>
    <row r="142" spans="1:6" s="21" customFormat="1" ht="64.5" customHeight="1">
      <c r="A142" s="53" t="s">
        <v>321</v>
      </c>
      <c r="B142" s="4" t="s">
        <v>320</v>
      </c>
      <c r="C142" s="4">
        <v>100</v>
      </c>
      <c r="D142" s="14">
        <v>1283890</v>
      </c>
      <c r="E142" s="14"/>
      <c r="F142" s="13">
        <f aca="true" t="shared" si="9" ref="F142:F161">D142+E142</f>
        <v>1283890</v>
      </c>
    </row>
    <row r="143" spans="1:6" ht="62.25" customHeight="1">
      <c r="A143" s="47" t="s">
        <v>112</v>
      </c>
      <c r="B143" s="4" t="s">
        <v>425</v>
      </c>
      <c r="C143" s="4">
        <v>100</v>
      </c>
      <c r="D143" s="13">
        <f>12017976-1705672</f>
        <v>10312304</v>
      </c>
      <c r="E143" s="13"/>
      <c r="F143" s="13">
        <f t="shared" si="9"/>
        <v>10312304</v>
      </c>
    </row>
    <row r="144" spans="1:6" ht="47.25" customHeight="1">
      <c r="A144" s="47" t="s">
        <v>272</v>
      </c>
      <c r="B144" s="4" t="s">
        <v>425</v>
      </c>
      <c r="C144" s="4">
        <v>200</v>
      </c>
      <c r="D144" s="13">
        <v>1001435.25</v>
      </c>
      <c r="E144" s="13"/>
      <c r="F144" s="13">
        <f t="shared" si="9"/>
        <v>1001435.25</v>
      </c>
    </row>
    <row r="145" spans="1:6" ht="30.75" customHeight="1">
      <c r="A145" s="47" t="s">
        <v>383</v>
      </c>
      <c r="B145" s="4" t="s">
        <v>425</v>
      </c>
      <c r="C145" s="4">
        <v>800</v>
      </c>
      <c r="D145" s="13">
        <v>28194</v>
      </c>
      <c r="E145" s="13"/>
      <c r="F145" s="13">
        <f t="shared" si="9"/>
        <v>28194</v>
      </c>
    </row>
    <row r="146" spans="1:6" ht="78.75" customHeight="1">
      <c r="A146" s="52" t="s">
        <v>88</v>
      </c>
      <c r="B146" s="4" t="s">
        <v>89</v>
      </c>
      <c r="C146" s="4">
        <v>200</v>
      </c>
      <c r="D146" s="13">
        <f>65000-5000</f>
        <v>60000</v>
      </c>
      <c r="E146" s="13"/>
      <c r="F146" s="13">
        <f t="shared" si="9"/>
        <v>60000</v>
      </c>
    </row>
    <row r="147" spans="1:6" ht="47.25" customHeight="1">
      <c r="A147" s="52" t="s">
        <v>5</v>
      </c>
      <c r="B147" s="4" t="s">
        <v>6</v>
      </c>
      <c r="C147" s="4">
        <v>200</v>
      </c>
      <c r="D147" s="13">
        <v>300692</v>
      </c>
      <c r="E147" s="13"/>
      <c r="F147" s="13">
        <f t="shared" si="9"/>
        <v>300692</v>
      </c>
    </row>
    <row r="148" spans="1:6" ht="32.25" customHeight="1">
      <c r="A148" s="47" t="s">
        <v>488</v>
      </c>
      <c r="B148" s="4" t="s">
        <v>489</v>
      </c>
      <c r="C148" s="4">
        <v>200</v>
      </c>
      <c r="D148" s="13">
        <v>348400</v>
      </c>
      <c r="E148" s="13">
        <f>-23388-10000</f>
        <v>-33388</v>
      </c>
      <c r="F148" s="13">
        <f t="shared" si="9"/>
        <v>315012</v>
      </c>
    </row>
    <row r="149" spans="1:6" ht="32.25" customHeight="1">
      <c r="A149" s="47" t="s">
        <v>437</v>
      </c>
      <c r="B149" s="4" t="s">
        <v>489</v>
      </c>
      <c r="C149" s="4">
        <v>300</v>
      </c>
      <c r="D149" s="13"/>
      <c r="E149" s="13">
        <v>10000</v>
      </c>
      <c r="F149" s="13">
        <f t="shared" si="9"/>
        <v>10000</v>
      </c>
    </row>
    <row r="150" spans="1:6" s="21" customFormat="1" ht="45.75" customHeight="1">
      <c r="A150" s="55" t="s">
        <v>400</v>
      </c>
      <c r="B150" s="5" t="s">
        <v>489</v>
      </c>
      <c r="C150" s="5">
        <v>600</v>
      </c>
      <c r="D150" s="14">
        <v>6000</v>
      </c>
      <c r="E150" s="14"/>
      <c r="F150" s="13">
        <f t="shared" si="9"/>
        <v>6000</v>
      </c>
    </row>
    <row r="151" spans="1:6" s="21" customFormat="1" ht="45.75" customHeight="1">
      <c r="A151" s="47" t="s">
        <v>438</v>
      </c>
      <c r="B151" s="5" t="s">
        <v>489</v>
      </c>
      <c r="C151" s="5">
        <v>800</v>
      </c>
      <c r="D151" s="14"/>
      <c r="E151" s="14">
        <v>23388</v>
      </c>
      <c r="F151" s="13">
        <f t="shared" si="9"/>
        <v>23388</v>
      </c>
    </row>
    <row r="152" spans="1:6" ht="47.25" customHeight="1">
      <c r="A152" s="47" t="s">
        <v>376</v>
      </c>
      <c r="B152" s="4" t="s">
        <v>304</v>
      </c>
      <c r="C152" s="4">
        <v>300</v>
      </c>
      <c r="D152" s="13">
        <v>65000</v>
      </c>
      <c r="E152" s="13"/>
      <c r="F152" s="13">
        <f t="shared" si="9"/>
        <v>65000</v>
      </c>
    </row>
    <row r="153" spans="1:6" ht="31.5" customHeight="1">
      <c r="A153" s="47" t="s">
        <v>166</v>
      </c>
      <c r="B153" s="4" t="s">
        <v>305</v>
      </c>
      <c r="C153" s="4">
        <v>300</v>
      </c>
      <c r="D153" s="13">
        <v>1596195</v>
      </c>
      <c r="E153" s="13"/>
      <c r="F153" s="13">
        <f t="shared" si="9"/>
        <v>1596195</v>
      </c>
    </row>
    <row r="154" spans="1:6" ht="94.5" customHeight="1">
      <c r="A154" s="50" t="s">
        <v>495</v>
      </c>
      <c r="B154" s="4" t="s">
        <v>496</v>
      </c>
      <c r="C154" s="4">
        <v>100</v>
      </c>
      <c r="D154" s="13">
        <v>16900</v>
      </c>
      <c r="E154" s="13"/>
      <c r="F154" s="13">
        <f t="shared" si="9"/>
        <v>16900</v>
      </c>
    </row>
    <row r="155" spans="1:6" ht="93.75" customHeight="1">
      <c r="A155" s="50" t="s">
        <v>21</v>
      </c>
      <c r="B155" s="4" t="s">
        <v>22</v>
      </c>
      <c r="C155" s="4">
        <v>100</v>
      </c>
      <c r="D155" s="13">
        <v>41500</v>
      </c>
      <c r="E155" s="13"/>
      <c r="F155" s="13">
        <f t="shared" si="9"/>
        <v>41500</v>
      </c>
    </row>
    <row r="156" spans="1:6" ht="94.5" customHeight="1">
      <c r="A156" s="50" t="s">
        <v>27</v>
      </c>
      <c r="B156" s="4" t="s">
        <v>28</v>
      </c>
      <c r="C156" s="4">
        <v>100</v>
      </c>
      <c r="D156" s="13">
        <v>14930</v>
      </c>
      <c r="E156" s="13"/>
      <c r="F156" s="13">
        <f t="shared" si="9"/>
        <v>14930</v>
      </c>
    </row>
    <row r="157" spans="1:6" ht="95.25" customHeight="1">
      <c r="A157" s="50" t="s">
        <v>29</v>
      </c>
      <c r="B157" s="4" t="s">
        <v>30</v>
      </c>
      <c r="C157" s="4">
        <v>100</v>
      </c>
      <c r="D157" s="13">
        <v>29128</v>
      </c>
      <c r="E157" s="13"/>
      <c r="F157" s="13">
        <f t="shared" si="9"/>
        <v>29128</v>
      </c>
    </row>
    <row r="158" spans="1:6" ht="93" customHeight="1">
      <c r="A158" s="50" t="s">
        <v>103</v>
      </c>
      <c r="B158" s="4" t="s">
        <v>104</v>
      </c>
      <c r="C158" s="4">
        <v>100</v>
      </c>
      <c r="D158" s="13">
        <v>8400</v>
      </c>
      <c r="E158" s="13"/>
      <c r="F158" s="13">
        <f t="shared" si="9"/>
        <v>8400</v>
      </c>
    </row>
    <row r="159" spans="1:6" ht="94.5" customHeight="1">
      <c r="A159" s="50" t="s">
        <v>47</v>
      </c>
      <c r="B159" s="4" t="s">
        <v>48</v>
      </c>
      <c r="C159" s="4">
        <v>100</v>
      </c>
      <c r="D159" s="13">
        <v>21100</v>
      </c>
      <c r="E159" s="13"/>
      <c r="F159" s="13">
        <f t="shared" si="9"/>
        <v>21100</v>
      </c>
    </row>
    <row r="160" spans="1:6" ht="93" customHeight="1">
      <c r="A160" s="50" t="s">
        <v>42</v>
      </c>
      <c r="B160" s="4" t="s">
        <v>43</v>
      </c>
      <c r="C160" s="4">
        <v>100</v>
      </c>
      <c r="D160" s="13">
        <v>7410</v>
      </c>
      <c r="E160" s="13"/>
      <c r="F160" s="13">
        <f t="shared" si="9"/>
        <v>7410</v>
      </c>
    </row>
    <row r="161" spans="1:6" ht="93" customHeight="1">
      <c r="A161" s="50" t="s">
        <v>312</v>
      </c>
      <c r="B161" s="4" t="s">
        <v>313</v>
      </c>
      <c r="C161" s="4">
        <v>100</v>
      </c>
      <c r="D161" s="13">
        <v>14616</v>
      </c>
      <c r="E161" s="13"/>
      <c r="F161" s="13">
        <f t="shared" si="9"/>
        <v>14616</v>
      </c>
    </row>
    <row r="162" spans="1:6" ht="35.25" customHeight="1">
      <c r="A162" s="49" t="s">
        <v>473</v>
      </c>
      <c r="B162" s="32" t="s">
        <v>410</v>
      </c>
      <c r="C162" s="32"/>
      <c r="D162" s="35">
        <f>SUM(D163:D166)</f>
        <v>9753886.780000001</v>
      </c>
      <c r="E162" s="35">
        <f>SUM(E163:E166)</f>
        <v>0</v>
      </c>
      <c r="F162" s="35">
        <f>SUM(F163:F166)</f>
        <v>9753886.780000001</v>
      </c>
    </row>
    <row r="163" spans="1:6" ht="78.75" customHeight="1">
      <c r="A163" s="50" t="s">
        <v>412</v>
      </c>
      <c r="B163" s="4" t="s">
        <v>411</v>
      </c>
      <c r="C163" s="4">
        <v>100</v>
      </c>
      <c r="D163" s="13">
        <v>4262439</v>
      </c>
      <c r="E163" s="13">
        <v>-27000</v>
      </c>
      <c r="F163" s="13">
        <f>D163+E163</f>
        <v>4235439</v>
      </c>
    </row>
    <row r="164" spans="1:6" ht="47.25" customHeight="1">
      <c r="A164" s="50" t="s">
        <v>100</v>
      </c>
      <c r="B164" s="4" t="s">
        <v>411</v>
      </c>
      <c r="C164" s="4">
        <v>200</v>
      </c>
      <c r="D164" s="13">
        <v>5379437.78</v>
      </c>
      <c r="E164" s="13"/>
      <c r="F164" s="13">
        <f>D164+E164</f>
        <v>5379437.78</v>
      </c>
    </row>
    <row r="165" spans="1:6" ht="47.25" customHeight="1">
      <c r="A165" s="50" t="s">
        <v>439</v>
      </c>
      <c r="B165" s="4" t="s">
        <v>411</v>
      </c>
      <c r="C165" s="4">
        <v>300</v>
      </c>
      <c r="D165" s="13"/>
      <c r="E165" s="13">
        <v>27000</v>
      </c>
      <c r="F165" s="13">
        <f>D165+E165</f>
        <v>27000</v>
      </c>
    </row>
    <row r="166" spans="1:6" ht="31.5">
      <c r="A166" s="50" t="s">
        <v>413</v>
      </c>
      <c r="B166" s="4" t="s">
        <v>411</v>
      </c>
      <c r="C166" s="4">
        <v>800</v>
      </c>
      <c r="D166" s="13">
        <v>112010</v>
      </c>
      <c r="E166" s="13"/>
      <c r="F166" s="13">
        <f>D166+E166</f>
        <v>112010</v>
      </c>
    </row>
    <row r="167" spans="1:6" s="19" customFormat="1" ht="75.75" customHeight="1">
      <c r="A167" s="17" t="s">
        <v>171</v>
      </c>
      <c r="B167" s="18" t="s">
        <v>299</v>
      </c>
      <c r="C167" s="18"/>
      <c r="D167" s="20">
        <f>D168+D175+D178</f>
        <v>3324427.5</v>
      </c>
      <c r="E167" s="20">
        <f>E168+E175+E178</f>
        <v>5840014.1899999995</v>
      </c>
      <c r="F167" s="20">
        <f>F168+F175+F178</f>
        <v>9164441.690000001</v>
      </c>
    </row>
    <row r="168" spans="1:6" ht="62.25" customHeight="1">
      <c r="A168" s="54" t="s">
        <v>134</v>
      </c>
      <c r="B168" s="22" t="s">
        <v>235</v>
      </c>
      <c r="C168" s="6"/>
      <c r="D168" s="26">
        <f>SUM(D170:D174)</f>
        <v>3225927.5</v>
      </c>
      <c r="E168" s="26">
        <f>SUM(E170:E174)</f>
        <v>-50000</v>
      </c>
      <c r="F168" s="26">
        <f>SUM(F170:F174)</f>
        <v>3175927.5</v>
      </c>
    </row>
    <row r="169" spans="1:6" ht="33" customHeight="1">
      <c r="A169" s="46" t="s">
        <v>135</v>
      </c>
      <c r="B169" s="32" t="s">
        <v>136</v>
      </c>
      <c r="C169" s="32"/>
      <c r="D169" s="34">
        <f>SUM(D170:D174)</f>
        <v>3225927.5</v>
      </c>
      <c r="E169" s="34">
        <f>SUM(E170:E174)</f>
        <v>-50000</v>
      </c>
      <c r="F169" s="34">
        <f>SUM(F170:F174)</f>
        <v>3175927.5</v>
      </c>
    </row>
    <row r="170" spans="1:6" ht="45.75" customHeight="1">
      <c r="A170" s="50" t="s">
        <v>233</v>
      </c>
      <c r="B170" s="5" t="s">
        <v>234</v>
      </c>
      <c r="C170" s="5">
        <v>200</v>
      </c>
      <c r="D170" s="13">
        <v>90000</v>
      </c>
      <c r="E170" s="13"/>
      <c r="F170" s="13">
        <f>D170+E170</f>
        <v>90000</v>
      </c>
    </row>
    <row r="171" spans="1:6" ht="47.25">
      <c r="A171" s="62" t="s">
        <v>430</v>
      </c>
      <c r="B171" s="58" t="s">
        <v>431</v>
      </c>
      <c r="C171" s="5">
        <v>200</v>
      </c>
      <c r="D171" s="13">
        <v>1333896.23</v>
      </c>
      <c r="E171" s="13"/>
      <c r="F171" s="13">
        <f>D171+E171</f>
        <v>1333896.23</v>
      </c>
    </row>
    <row r="172" spans="1:6" ht="48.75" customHeight="1">
      <c r="A172" s="55" t="s">
        <v>189</v>
      </c>
      <c r="B172" s="58" t="s">
        <v>432</v>
      </c>
      <c r="C172" s="5">
        <v>200</v>
      </c>
      <c r="D172" s="13">
        <v>599550</v>
      </c>
      <c r="E172" s="13"/>
      <c r="F172" s="13">
        <f>D172+E172</f>
        <v>599550</v>
      </c>
    </row>
    <row r="173" spans="1:6" ht="46.5" customHeight="1">
      <c r="A173" s="62" t="s">
        <v>238</v>
      </c>
      <c r="B173" s="5" t="s">
        <v>239</v>
      </c>
      <c r="C173" s="5">
        <v>200</v>
      </c>
      <c r="D173" s="13">
        <v>636006.14</v>
      </c>
      <c r="E173" s="13"/>
      <c r="F173" s="13">
        <f>D173+E173</f>
        <v>636006.14</v>
      </c>
    </row>
    <row r="174" spans="1:6" ht="50.25" customHeight="1">
      <c r="A174" s="50" t="s">
        <v>442</v>
      </c>
      <c r="B174" s="4" t="s">
        <v>443</v>
      </c>
      <c r="C174" s="4">
        <v>400</v>
      </c>
      <c r="D174" s="83">
        <v>566475.13</v>
      </c>
      <c r="E174" s="13">
        <v>-50000</v>
      </c>
      <c r="F174" s="13">
        <f>D174+E174</f>
        <v>516475.13</v>
      </c>
    </row>
    <row r="175" spans="1:6" ht="46.5" customHeight="1">
      <c r="A175" s="63" t="s">
        <v>115</v>
      </c>
      <c r="B175" s="22" t="s">
        <v>116</v>
      </c>
      <c r="C175" s="22"/>
      <c r="D175" s="70">
        <f>D176</f>
        <v>6500</v>
      </c>
      <c r="E175" s="70">
        <f>E176</f>
        <v>5241784.96</v>
      </c>
      <c r="F175" s="70">
        <f>F176</f>
        <v>5248284.96</v>
      </c>
    </row>
    <row r="176" spans="1:6" ht="32.25" customHeight="1">
      <c r="A176" s="64" t="s">
        <v>117</v>
      </c>
      <c r="B176" s="32" t="s">
        <v>118</v>
      </c>
      <c r="C176" s="32"/>
      <c r="D176" s="35">
        <f>SUM(D177:D177)</f>
        <v>6500</v>
      </c>
      <c r="E176" s="35">
        <f>SUM(E177:E177)</f>
        <v>5241784.96</v>
      </c>
      <c r="F176" s="35">
        <f>SUM(F177:F177)</f>
        <v>5248284.96</v>
      </c>
    </row>
    <row r="177" spans="1:6" ht="48" customHeight="1">
      <c r="A177" s="55" t="s">
        <v>212</v>
      </c>
      <c r="B177" s="5" t="s">
        <v>401</v>
      </c>
      <c r="C177" s="4">
        <v>300</v>
      </c>
      <c r="D177" s="13">
        <f>6500</f>
        <v>6500</v>
      </c>
      <c r="E177" s="13">
        <v>5241784.96</v>
      </c>
      <c r="F177" s="13">
        <f>D177+E177</f>
        <v>5248284.96</v>
      </c>
    </row>
    <row r="178" spans="1:6" ht="81.75" customHeight="1">
      <c r="A178" s="23" t="s">
        <v>153</v>
      </c>
      <c r="B178" s="22" t="s">
        <v>154</v>
      </c>
      <c r="C178" s="22"/>
      <c r="D178" s="26">
        <f>D179</f>
        <v>92000</v>
      </c>
      <c r="E178" s="26">
        <f>E179</f>
        <v>648229.23</v>
      </c>
      <c r="F178" s="26">
        <f>F179</f>
        <v>740229.23</v>
      </c>
    </row>
    <row r="179" spans="1:6" ht="38.25" customHeight="1">
      <c r="A179" s="46" t="s">
        <v>155</v>
      </c>
      <c r="B179" s="32" t="s">
        <v>156</v>
      </c>
      <c r="C179" s="32"/>
      <c r="D179" s="34">
        <f>SUM(D180:D180)</f>
        <v>92000</v>
      </c>
      <c r="E179" s="34">
        <f>SUM(E180:E180)</f>
        <v>648229.23</v>
      </c>
      <c r="F179" s="34">
        <f>SUM(F180:F180)</f>
        <v>740229.23</v>
      </c>
    </row>
    <row r="180" spans="1:6" ht="78.75" customHeight="1">
      <c r="A180" s="55" t="s">
        <v>158</v>
      </c>
      <c r="B180" s="5" t="s">
        <v>157</v>
      </c>
      <c r="C180" s="4">
        <v>300</v>
      </c>
      <c r="D180" s="13">
        <v>92000</v>
      </c>
      <c r="E180" s="13">
        <v>648229.23</v>
      </c>
      <c r="F180" s="13">
        <f>D180+E180</f>
        <v>740229.23</v>
      </c>
    </row>
    <row r="181" spans="1:6" ht="72.75" customHeight="1">
      <c r="A181" s="27" t="s">
        <v>474</v>
      </c>
      <c r="B181" s="18" t="s">
        <v>236</v>
      </c>
      <c r="C181" s="18"/>
      <c r="D181" s="20">
        <f>D182</f>
        <v>9232920.05</v>
      </c>
      <c r="E181" s="20">
        <f>E182</f>
        <v>0</v>
      </c>
      <c r="F181" s="20">
        <f>F182</f>
        <v>9232920.05</v>
      </c>
    </row>
    <row r="182" spans="1:6" ht="48.75" customHeight="1">
      <c r="A182" s="46" t="s">
        <v>322</v>
      </c>
      <c r="B182" s="36" t="s">
        <v>105</v>
      </c>
      <c r="C182" s="36"/>
      <c r="D182" s="37">
        <f>SUM(D183:D183)</f>
        <v>9232920.05</v>
      </c>
      <c r="E182" s="37">
        <f>SUM(E183:E183)</f>
        <v>0</v>
      </c>
      <c r="F182" s="37">
        <f>SUM(F183:F183)</f>
        <v>9232920.05</v>
      </c>
    </row>
    <row r="183" spans="1:6" ht="64.5" customHeight="1">
      <c r="A183" s="47" t="s">
        <v>382</v>
      </c>
      <c r="B183" s="4" t="s">
        <v>274</v>
      </c>
      <c r="C183" s="4">
        <v>800</v>
      </c>
      <c r="D183" s="13">
        <f>8380000+852920.05</f>
        <v>9232920.05</v>
      </c>
      <c r="E183" s="13"/>
      <c r="F183" s="13">
        <f>D183+E183</f>
        <v>9232920.05</v>
      </c>
    </row>
    <row r="184" spans="1:6" ht="63" customHeight="1">
      <c r="A184" s="27" t="s">
        <v>492</v>
      </c>
      <c r="B184" s="18" t="s">
        <v>497</v>
      </c>
      <c r="C184" s="18"/>
      <c r="D184" s="20">
        <f>D185+D189+D191</f>
        <v>9348758.03</v>
      </c>
      <c r="E184" s="20">
        <f>E185+E189+E191</f>
        <v>6006371.13</v>
      </c>
      <c r="F184" s="20">
        <f>F185+F189+F191</f>
        <v>15355129.16</v>
      </c>
    </row>
    <row r="185" spans="1:6" ht="18" customHeight="1">
      <c r="A185" s="46" t="s">
        <v>323</v>
      </c>
      <c r="B185" s="36" t="s">
        <v>324</v>
      </c>
      <c r="C185" s="36"/>
      <c r="D185" s="37">
        <f>SUM(D186:D188)</f>
        <v>1507442.5099999998</v>
      </c>
      <c r="E185" s="37">
        <f>SUM(E186:E188)</f>
        <v>6006371.13</v>
      </c>
      <c r="F185" s="37">
        <f>SUM(F186:F188)</f>
        <v>7513813.64</v>
      </c>
    </row>
    <row r="186" spans="1:6" s="21" customFormat="1" ht="30" customHeight="1">
      <c r="A186" s="55" t="s">
        <v>498</v>
      </c>
      <c r="B186" s="5" t="s">
        <v>499</v>
      </c>
      <c r="C186" s="5">
        <v>200</v>
      </c>
      <c r="D186" s="14">
        <v>212151.17</v>
      </c>
      <c r="E186" s="14"/>
      <c r="F186" s="13">
        <f>D186+E186</f>
        <v>212151.17</v>
      </c>
    </row>
    <row r="187" spans="1:6" ht="46.5" customHeight="1">
      <c r="A187" s="47" t="s">
        <v>500</v>
      </c>
      <c r="B187" s="4" t="s">
        <v>501</v>
      </c>
      <c r="C187" s="4">
        <v>200</v>
      </c>
      <c r="D187" s="13">
        <v>1234620.92</v>
      </c>
      <c r="E187" s="13"/>
      <c r="F187" s="13">
        <f>D187+E187</f>
        <v>1234620.92</v>
      </c>
    </row>
    <row r="188" spans="1:6" ht="49.5" customHeight="1">
      <c r="A188" s="47" t="s">
        <v>469</v>
      </c>
      <c r="B188" s="4" t="s">
        <v>468</v>
      </c>
      <c r="C188" s="4">
        <v>200</v>
      </c>
      <c r="D188" s="13">
        <v>60670.42</v>
      </c>
      <c r="E188" s="13">
        <v>6006371.13</v>
      </c>
      <c r="F188" s="13">
        <f>D188+E188</f>
        <v>6067041.55</v>
      </c>
    </row>
    <row r="189" spans="1:6" ht="25.5" customHeight="1">
      <c r="A189" s="46" t="s">
        <v>325</v>
      </c>
      <c r="B189" s="36" t="s">
        <v>326</v>
      </c>
      <c r="C189" s="36"/>
      <c r="D189" s="38">
        <f>SUM(D190:D190)</f>
        <v>7741315.52</v>
      </c>
      <c r="E189" s="38">
        <f>SUM(E190:E190)</f>
        <v>0</v>
      </c>
      <c r="F189" s="38">
        <f>SUM(F190:F190)</f>
        <v>7741315.52</v>
      </c>
    </row>
    <row r="190" spans="1:6" ht="159.75" customHeight="1">
      <c r="A190" s="47" t="s">
        <v>374</v>
      </c>
      <c r="B190" s="4" t="s">
        <v>375</v>
      </c>
      <c r="C190" s="4">
        <v>500</v>
      </c>
      <c r="D190" s="13">
        <v>7741315.52</v>
      </c>
      <c r="E190" s="13"/>
      <c r="F190" s="13">
        <f>D190+E190</f>
        <v>7741315.52</v>
      </c>
    </row>
    <row r="191" spans="1:6" ht="31.5" customHeight="1">
      <c r="A191" s="51" t="s">
        <v>327</v>
      </c>
      <c r="B191" s="36" t="s">
        <v>328</v>
      </c>
      <c r="C191" s="36"/>
      <c r="D191" s="38">
        <f>SUM(D192:D192)</f>
        <v>100000</v>
      </c>
      <c r="E191" s="38">
        <f>SUM(E192:E192)</f>
        <v>0</v>
      </c>
      <c r="F191" s="38">
        <f>SUM(F192:F192)</f>
        <v>100000</v>
      </c>
    </row>
    <row r="192" spans="1:6" ht="47.25" customHeight="1">
      <c r="A192" s="47" t="s">
        <v>38</v>
      </c>
      <c r="B192" s="4" t="s">
        <v>39</v>
      </c>
      <c r="C192" s="4">
        <v>200</v>
      </c>
      <c r="D192" s="13">
        <v>100000</v>
      </c>
      <c r="E192" s="13"/>
      <c r="F192" s="13">
        <f>D192+E192</f>
        <v>100000</v>
      </c>
    </row>
    <row r="193" spans="1:6" ht="56.25" customHeight="1">
      <c r="A193" s="27" t="s">
        <v>177</v>
      </c>
      <c r="B193" s="18" t="s">
        <v>40</v>
      </c>
      <c r="C193" s="18"/>
      <c r="D193" s="20">
        <f>D194+D202</f>
        <v>443500</v>
      </c>
      <c r="E193" s="20">
        <f>E194+E202</f>
        <v>214850</v>
      </c>
      <c r="F193" s="20">
        <f>F194+F202</f>
        <v>658350</v>
      </c>
    </row>
    <row r="194" spans="1:6" s="19" customFormat="1" ht="27.75" customHeight="1">
      <c r="A194" s="23" t="s">
        <v>494</v>
      </c>
      <c r="B194" s="24" t="s">
        <v>72</v>
      </c>
      <c r="C194" s="24"/>
      <c r="D194" s="79">
        <f>SUM(D196:D200)</f>
        <v>381000</v>
      </c>
      <c r="E194" s="79">
        <f>SUM(E196:E201)</f>
        <v>214850</v>
      </c>
      <c r="F194" s="79">
        <f>SUM(F196:F201)</f>
        <v>595850</v>
      </c>
    </row>
    <row r="195" spans="1:6" s="19" customFormat="1" ht="33" customHeight="1">
      <c r="A195" s="46" t="s">
        <v>132</v>
      </c>
      <c r="B195" s="36" t="s">
        <v>133</v>
      </c>
      <c r="C195" s="36"/>
      <c r="D195" s="37">
        <f>SUM(D196:D200)</f>
        <v>381000</v>
      </c>
      <c r="E195" s="37">
        <f>SUM(E196:E201)</f>
        <v>214850</v>
      </c>
      <c r="F195" s="37">
        <f>SUM(F196:F201)</f>
        <v>595850</v>
      </c>
    </row>
    <row r="196" spans="1:6" ht="63.75" customHeight="1">
      <c r="A196" s="47" t="s">
        <v>188</v>
      </c>
      <c r="B196" s="4" t="s">
        <v>275</v>
      </c>
      <c r="C196" s="4">
        <v>600</v>
      </c>
      <c r="D196" s="13">
        <v>151000</v>
      </c>
      <c r="E196" s="13"/>
      <c r="F196" s="13">
        <f aca="true" t="shared" si="10" ref="F196:F201">D196+E196</f>
        <v>151000</v>
      </c>
    </row>
    <row r="197" spans="1:6" ht="47.25" customHeight="1">
      <c r="A197" s="47" t="s">
        <v>277</v>
      </c>
      <c r="B197" s="4" t="s">
        <v>276</v>
      </c>
      <c r="C197" s="4">
        <v>600</v>
      </c>
      <c r="D197" s="13">
        <v>105000</v>
      </c>
      <c r="E197" s="13"/>
      <c r="F197" s="13">
        <f t="shared" si="10"/>
        <v>105000</v>
      </c>
    </row>
    <row r="198" spans="1:6" ht="30.75" customHeight="1">
      <c r="A198" s="47" t="s">
        <v>266</v>
      </c>
      <c r="B198" s="4" t="s">
        <v>267</v>
      </c>
      <c r="C198" s="4">
        <v>200</v>
      </c>
      <c r="D198" s="13">
        <v>112000</v>
      </c>
      <c r="E198" s="13"/>
      <c r="F198" s="13">
        <f t="shared" si="10"/>
        <v>112000</v>
      </c>
    </row>
    <row r="199" spans="1:6" ht="32.25" customHeight="1">
      <c r="A199" s="47" t="s">
        <v>504</v>
      </c>
      <c r="B199" s="4" t="s">
        <v>503</v>
      </c>
      <c r="C199" s="4">
        <v>200</v>
      </c>
      <c r="D199" s="13">
        <v>3000</v>
      </c>
      <c r="E199" s="13"/>
      <c r="F199" s="13">
        <f t="shared" si="10"/>
        <v>3000</v>
      </c>
    </row>
    <row r="200" spans="1:6" ht="45.75" customHeight="1">
      <c r="A200" s="47" t="s">
        <v>505</v>
      </c>
      <c r="B200" s="4" t="s">
        <v>506</v>
      </c>
      <c r="C200" s="4">
        <v>300</v>
      </c>
      <c r="D200" s="13">
        <v>10000</v>
      </c>
      <c r="E200" s="13"/>
      <c r="F200" s="13">
        <f t="shared" si="10"/>
        <v>10000</v>
      </c>
    </row>
    <row r="201" spans="1:6" ht="131.25" customHeight="1">
      <c r="A201" s="52" t="s">
        <v>145</v>
      </c>
      <c r="B201" s="4" t="s">
        <v>433</v>
      </c>
      <c r="C201" s="4">
        <v>300</v>
      </c>
      <c r="D201" s="13"/>
      <c r="E201" s="13">
        <v>214850</v>
      </c>
      <c r="F201" s="13">
        <f t="shared" si="10"/>
        <v>214850</v>
      </c>
    </row>
    <row r="202" spans="1:6" s="19" customFormat="1" ht="24" customHeight="1">
      <c r="A202" s="23" t="s">
        <v>493</v>
      </c>
      <c r="B202" s="24" t="s">
        <v>71</v>
      </c>
      <c r="C202" s="24"/>
      <c r="D202" s="25">
        <f>SUM(D204:D207)</f>
        <v>62500</v>
      </c>
      <c r="E202" s="25">
        <f>SUM(E204:E207)</f>
        <v>0</v>
      </c>
      <c r="F202" s="25">
        <f>SUM(F204:F207)</f>
        <v>62500</v>
      </c>
    </row>
    <row r="203" spans="1:6" s="19" customFormat="1" ht="32.25" customHeight="1">
      <c r="A203" s="46" t="s">
        <v>41</v>
      </c>
      <c r="B203" s="36" t="s">
        <v>53</v>
      </c>
      <c r="C203" s="36"/>
      <c r="D203" s="38">
        <f>SUM(D204:D207)</f>
        <v>62500</v>
      </c>
      <c r="E203" s="38">
        <f>SUM(E204:E207)</f>
        <v>0</v>
      </c>
      <c r="F203" s="38">
        <f>SUM(F204:F207)</f>
        <v>62500</v>
      </c>
    </row>
    <row r="204" spans="1:6" ht="45.75" customHeight="1">
      <c r="A204" s="47" t="s">
        <v>70</v>
      </c>
      <c r="B204" s="4" t="s">
        <v>33</v>
      </c>
      <c r="C204" s="4">
        <v>300</v>
      </c>
      <c r="D204" s="13">
        <v>45500</v>
      </c>
      <c r="E204" s="13"/>
      <c r="F204" s="13">
        <f>D204+E204</f>
        <v>45500</v>
      </c>
    </row>
    <row r="205" spans="1:6" ht="30" customHeight="1">
      <c r="A205" s="47" t="s">
        <v>222</v>
      </c>
      <c r="B205" s="4" t="s">
        <v>34</v>
      </c>
      <c r="C205" s="4">
        <v>200</v>
      </c>
      <c r="D205" s="13">
        <v>10500</v>
      </c>
      <c r="E205" s="13"/>
      <c r="F205" s="13">
        <f>D205+E205</f>
        <v>10500</v>
      </c>
    </row>
    <row r="206" spans="1:6" ht="30" customHeight="1">
      <c r="A206" s="47" t="s">
        <v>73</v>
      </c>
      <c r="B206" s="4" t="s">
        <v>34</v>
      </c>
      <c r="C206" s="4">
        <v>300</v>
      </c>
      <c r="D206" s="13">
        <v>1500</v>
      </c>
      <c r="E206" s="13"/>
      <c r="F206" s="13">
        <f>D206+E206</f>
        <v>1500</v>
      </c>
    </row>
    <row r="207" spans="1:6" ht="46.5" customHeight="1">
      <c r="A207" s="47" t="s">
        <v>32</v>
      </c>
      <c r="B207" s="4" t="s">
        <v>35</v>
      </c>
      <c r="C207" s="4">
        <v>200</v>
      </c>
      <c r="D207" s="13">
        <v>5000</v>
      </c>
      <c r="E207" s="13"/>
      <c r="F207" s="13">
        <f>D207+E207</f>
        <v>5000</v>
      </c>
    </row>
    <row r="208" spans="1:6" s="19" customFormat="1" ht="56.25" customHeight="1">
      <c r="A208" s="27" t="s">
        <v>176</v>
      </c>
      <c r="B208" s="18" t="s">
        <v>37</v>
      </c>
      <c r="C208" s="18"/>
      <c r="D208" s="20">
        <f>D209+D216</f>
        <v>9158327.21</v>
      </c>
      <c r="E208" s="20">
        <f>E209+E216</f>
        <v>280000</v>
      </c>
      <c r="F208" s="20">
        <f>F209+F216</f>
        <v>9438327.21</v>
      </c>
    </row>
    <row r="209" spans="1:6" s="19" customFormat="1" ht="32.25" customHeight="1">
      <c r="A209" s="46" t="s">
        <v>55</v>
      </c>
      <c r="B209" s="36" t="s">
        <v>57</v>
      </c>
      <c r="C209" s="36"/>
      <c r="D209" s="37">
        <f>SUM(D210:D215)</f>
        <v>7748179.91</v>
      </c>
      <c r="E209" s="37">
        <f>SUM(E210:E215)</f>
        <v>0</v>
      </c>
      <c r="F209" s="37">
        <f>SUM(F210:F215)</f>
        <v>7748179.91</v>
      </c>
    </row>
    <row r="210" spans="1:6" ht="61.5" customHeight="1">
      <c r="A210" s="47" t="s">
        <v>510</v>
      </c>
      <c r="B210" s="4" t="s">
        <v>378</v>
      </c>
      <c r="C210" s="4">
        <v>100</v>
      </c>
      <c r="D210" s="13">
        <v>4319165.63</v>
      </c>
      <c r="E210" s="13"/>
      <c r="F210" s="13">
        <f aca="true" t="shared" si="11" ref="F210:F215">D210+E210</f>
        <v>4319165.63</v>
      </c>
    </row>
    <row r="211" spans="1:6" ht="49.5" customHeight="1">
      <c r="A211" s="47" t="s">
        <v>20</v>
      </c>
      <c r="B211" s="4" t="s">
        <v>378</v>
      </c>
      <c r="C211" s="4">
        <v>200</v>
      </c>
      <c r="D211" s="13">
        <v>2089491.45</v>
      </c>
      <c r="E211" s="13"/>
      <c r="F211" s="13">
        <f t="shared" si="11"/>
        <v>2089491.45</v>
      </c>
    </row>
    <row r="212" spans="1:6" ht="45.75" customHeight="1">
      <c r="A212" s="47" t="s">
        <v>101</v>
      </c>
      <c r="B212" s="4" t="s">
        <v>378</v>
      </c>
      <c r="C212" s="4">
        <v>800</v>
      </c>
      <c r="D212" s="13">
        <v>363200</v>
      </c>
      <c r="E212" s="13"/>
      <c r="F212" s="13">
        <f t="shared" si="11"/>
        <v>363200</v>
      </c>
    </row>
    <row r="213" spans="1:6" ht="48" customHeight="1">
      <c r="A213" s="47" t="s">
        <v>282</v>
      </c>
      <c r="B213" s="7" t="s">
        <v>224</v>
      </c>
      <c r="C213" s="4">
        <v>200</v>
      </c>
      <c r="D213" s="13">
        <f>23256+17630+4000</f>
        <v>44886</v>
      </c>
      <c r="E213" s="13"/>
      <c r="F213" s="13">
        <f t="shared" si="11"/>
        <v>44886</v>
      </c>
    </row>
    <row r="214" spans="1:6" ht="111" customHeight="1">
      <c r="A214" s="47" t="s">
        <v>281</v>
      </c>
      <c r="B214" s="7" t="s">
        <v>408</v>
      </c>
      <c r="C214" s="4">
        <v>100</v>
      </c>
      <c r="D214" s="13">
        <v>922122.46</v>
      </c>
      <c r="E214" s="13"/>
      <c r="F214" s="13">
        <f t="shared" si="11"/>
        <v>922122.46</v>
      </c>
    </row>
    <row r="215" spans="1:6" ht="94.5" customHeight="1">
      <c r="A215" s="47" t="s">
        <v>280</v>
      </c>
      <c r="B215" s="7" t="s">
        <v>379</v>
      </c>
      <c r="C215" s="4">
        <v>100</v>
      </c>
      <c r="D215" s="13">
        <v>9314.37</v>
      </c>
      <c r="E215" s="13"/>
      <c r="F215" s="13">
        <f t="shared" si="11"/>
        <v>9314.37</v>
      </c>
    </row>
    <row r="216" spans="1:6" ht="32.25" customHeight="1">
      <c r="A216" s="46" t="s">
        <v>56</v>
      </c>
      <c r="B216" s="40" t="s">
        <v>58</v>
      </c>
      <c r="C216" s="32"/>
      <c r="D216" s="35">
        <f>SUM(D217:D220)</f>
        <v>1410147.3</v>
      </c>
      <c r="E216" s="35">
        <f>SUM(E217:E220)</f>
        <v>280000</v>
      </c>
      <c r="F216" s="35">
        <f>SUM(F217:F220)</f>
        <v>1690147.3</v>
      </c>
    </row>
    <row r="217" spans="1:6" ht="48.75" customHeight="1">
      <c r="A217" s="47" t="s">
        <v>291</v>
      </c>
      <c r="B217" s="4" t="s">
        <v>114</v>
      </c>
      <c r="C217" s="4">
        <v>200</v>
      </c>
      <c r="D217" s="13">
        <v>206417</v>
      </c>
      <c r="E217" s="13"/>
      <c r="F217" s="13">
        <f>D217+E217</f>
        <v>206417</v>
      </c>
    </row>
    <row r="218" spans="1:6" ht="93.75" customHeight="1">
      <c r="A218" s="65" t="s">
        <v>102</v>
      </c>
      <c r="B218" s="67" t="s">
        <v>52</v>
      </c>
      <c r="C218" s="4">
        <v>200</v>
      </c>
      <c r="D218" s="13">
        <v>517600</v>
      </c>
      <c r="E218" s="13">
        <v>280000</v>
      </c>
      <c r="F218" s="13">
        <f>D218+E218</f>
        <v>797600</v>
      </c>
    </row>
    <row r="219" spans="1:6" ht="63" customHeight="1">
      <c r="A219" s="77" t="s">
        <v>292</v>
      </c>
      <c r="B219" s="78" t="s">
        <v>51</v>
      </c>
      <c r="C219" s="68">
        <v>200</v>
      </c>
      <c r="D219" s="13">
        <v>383100</v>
      </c>
      <c r="E219" s="13"/>
      <c r="F219" s="13">
        <f>D219+E219</f>
        <v>383100</v>
      </c>
    </row>
    <row r="220" spans="1:6" ht="48" customHeight="1">
      <c r="A220" s="75" t="s">
        <v>9</v>
      </c>
      <c r="B220" s="76" t="s">
        <v>8</v>
      </c>
      <c r="C220" s="4">
        <v>200</v>
      </c>
      <c r="D220" s="13">
        <v>303030.3</v>
      </c>
      <c r="E220" s="13"/>
      <c r="F220" s="13">
        <f>D220+E220</f>
        <v>303030.3</v>
      </c>
    </row>
    <row r="221" spans="1:6" s="28" customFormat="1" ht="54.75" customHeight="1">
      <c r="A221" s="27" t="s">
        <v>175</v>
      </c>
      <c r="B221" s="18" t="s">
        <v>121</v>
      </c>
      <c r="C221" s="18"/>
      <c r="D221" s="20">
        <f>D225+D230+D222</f>
        <v>20003482</v>
      </c>
      <c r="E221" s="20">
        <f>E225+E230+E222</f>
        <v>0</v>
      </c>
      <c r="F221" s="20">
        <f>F225+F230+F222</f>
        <v>20003482</v>
      </c>
    </row>
    <row r="222" spans="1:7" ht="33" customHeight="1">
      <c r="A222" s="23" t="s">
        <v>167</v>
      </c>
      <c r="B222" s="22" t="s">
        <v>464</v>
      </c>
      <c r="C222" s="22"/>
      <c r="D222" s="26">
        <f aca="true" t="shared" si="12" ref="D222:F223">D223</f>
        <v>19742482</v>
      </c>
      <c r="E222" s="26">
        <f t="shared" si="12"/>
        <v>0</v>
      </c>
      <c r="F222" s="26">
        <f t="shared" si="12"/>
        <v>19742482</v>
      </c>
      <c r="G222" s="21"/>
    </row>
    <row r="223" spans="1:7" ht="33" customHeight="1">
      <c r="A223" s="46" t="s">
        <v>168</v>
      </c>
      <c r="B223" s="32" t="s">
        <v>465</v>
      </c>
      <c r="C223" s="32"/>
      <c r="D223" s="34">
        <f t="shared" si="12"/>
        <v>19742482</v>
      </c>
      <c r="E223" s="34">
        <f t="shared" si="12"/>
        <v>0</v>
      </c>
      <c r="F223" s="34">
        <f t="shared" si="12"/>
        <v>19742482</v>
      </c>
      <c r="G223" s="89"/>
    </row>
    <row r="224" spans="1:7" ht="37.5" customHeight="1">
      <c r="A224" s="47" t="s">
        <v>467</v>
      </c>
      <c r="B224" s="4" t="s">
        <v>466</v>
      </c>
      <c r="C224" s="4">
        <v>400</v>
      </c>
      <c r="D224" s="13">
        <v>19742482</v>
      </c>
      <c r="E224" s="13"/>
      <c r="F224" s="13">
        <f>D224+E224</f>
        <v>19742482</v>
      </c>
      <c r="G224" s="21"/>
    </row>
    <row r="225" spans="1:6" ht="33" customHeight="1">
      <c r="A225" s="23" t="s">
        <v>191</v>
      </c>
      <c r="B225" s="22" t="s">
        <v>125</v>
      </c>
      <c r="C225" s="22"/>
      <c r="D225" s="26">
        <f>D226+D228</f>
        <v>142000</v>
      </c>
      <c r="E225" s="26">
        <f>E226+E228</f>
        <v>0</v>
      </c>
      <c r="F225" s="26">
        <f>F226+F228</f>
        <v>142000</v>
      </c>
    </row>
    <row r="226" spans="1:6" ht="33" customHeight="1">
      <c r="A226" s="46" t="s">
        <v>61</v>
      </c>
      <c r="B226" s="32" t="s">
        <v>59</v>
      </c>
      <c r="C226" s="32"/>
      <c r="D226" s="34">
        <f>D227</f>
        <v>102000</v>
      </c>
      <c r="E226" s="34">
        <f>E227</f>
        <v>0</v>
      </c>
      <c r="F226" s="34">
        <f>F227</f>
        <v>102000</v>
      </c>
    </row>
    <row r="227" spans="1:6" ht="45.75" customHeight="1">
      <c r="A227" s="47" t="s">
        <v>149</v>
      </c>
      <c r="B227" s="4" t="s">
        <v>122</v>
      </c>
      <c r="C227" s="4">
        <v>600</v>
      </c>
      <c r="D227" s="13">
        <v>102000</v>
      </c>
      <c r="E227" s="13"/>
      <c r="F227" s="13">
        <f>D227+E227</f>
        <v>102000</v>
      </c>
    </row>
    <row r="228" spans="1:6" ht="32.25" customHeight="1">
      <c r="A228" s="46" t="s">
        <v>109</v>
      </c>
      <c r="B228" s="36" t="s">
        <v>108</v>
      </c>
      <c r="C228" s="36"/>
      <c r="D228" s="38">
        <f>SUM(D229:D229)</f>
        <v>40000</v>
      </c>
      <c r="E228" s="38">
        <f>SUM(E229:E229)</f>
        <v>0</v>
      </c>
      <c r="F228" s="38">
        <f>SUM(F229:F229)</f>
        <v>40000</v>
      </c>
    </row>
    <row r="229" spans="1:6" ht="48.75" customHeight="1">
      <c r="A229" s="47" t="s">
        <v>409</v>
      </c>
      <c r="B229" s="4" t="s">
        <v>107</v>
      </c>
      <c r="C229" s="4">
        <v>600</v>
      </c>
      <c r="D229" s="13">
        <v>40000</v>
      </c>
      <c r="E229" s="13"/>
      <c r="F229" s="13">
        <f>D229+E229</f>
        <v>40000</v>
      </c>
    </row>
    <row r="230" spans="1:6" ht="33.75" customHeight="1">
      <c r="A230" s="23" t="s">
        <v>192</v>
      </c>
      <c r="B230" s="22" t="s">
        <v>126</v>
      </c>
      <c r="C230" s="22"/>
      <c r="D230" s="26">
        <f>SUM(D232)</f>
        <v>119000</v>
      </c>
      <c r="E230" s="26">
        <f>SUM(E232)</f>
        <v>0</v>
      </c>
      <c r="F230" s="26">
        <f>SUM(F232)</f>
        <v>119000</v>
      </c>
    </row>
    <row r="231" spans="1:6" ht="33.75" customHeight="1">
      <c r="A231" s="46" t="s">
        <v>62</v>
      </c>
      <c r="B231" s="32" t="s">
        <v>60</v>
      </c>
      <c r="C231" s="32"/>
      <c r="D231" s="34">
        <f>SUM(D232)</f>
        <v>119000</v>
      </c>
      <c r="E231" s="34">
        <f>SUM(E232)</f>
        <v>0</v>
      </c>
      <c r="F231" s="34">
        <f>SUM(F232)</f>
        <v>119000</v>
      </c>
    </row>
    <row r="232" spans="1:6" ht="33.75" customHeight="1">
      <c r="A232" s="47" t="s">
        <v>123</v>
      </c>
      <c r="B232" s="4" t="s">
        <v>124</v>
      </c>
      <c r="C232" s="4">
        <v>800</v>
      </c>
      <c r="D232" s="13">
        <v>119000</v>
      </c>
      <c r="E232" s="13"/>
      <c r="F232" s="13">
        <f>D232+E232</f>
        <v>119000</v>
      </c>
    </row>
    <row r="233" spans="1:6" ht="37.5" customHeight="1">
      <c r="A233" s="27" t="s">
        <v>218</v>
      </c>
      <c r="B233" s="18" t="s">
        <v>127</v>
      </c>
      <c r="C233" s="18"/>
      <c r="D233" s="20">
        <f>D234+D238</f>
        <v>4504556</v>
      </c>
      <c r="E233" s="20">
        <f>E234+E238</f>
        <v>0</v>
      </c>
      <c r="F233" s="20">
        <f>F234+F238</f>
        <v>4504556</v>
      </c>
    </row>
    <row r="234" spans="1:6" ht="30" customHeight="1">
      <c r="A234" s="23" t="s">
        <v>165</v>
      </c>
      <c r="B234" s="32" t="s">
        <v>363</v>
      </c>
      <c r="C234" s="22"/>
      <c r="D234" s="26">
        <f>SUM(D236:D237)</f>
        <v>22500</v>
      </c>
      <c r="E234" s="26">
        <f>SUM(E236:E237)</f>
        <v>0</v>
      </c>
      <c r="F234" s="26">
        <f>SUM(F236:F237)</f>
        <v>22500</v>
      </c>
    </row>
    <row r="235" spans="1:6" ht="31.5" customHeight="1">
      <c r="A235" s="46" t="s">
        <v>258</v>
      </c>
      <c r="B235" s="32" t="s">
        <v>259</v>
      </c>
      <c r="C235" s="32"/>
      <c r="D235" s="34">
        <f>SUM(D236:D237)</f>
        <v>22500</v>
      </c>
      <c r="E235" s="34">
        <f>SUM(E236:E237)</f>
        <v>0</v>
      </c>
      <c r="F235" s="34">
        <f>SUM(F236:F237)</f>
        <v>22500</v>
      </c>
    </row>
    <row r="236" spans="1:6" ht="48.75" customHeight="1">
      <c r="A236" s="47" t="s">
        <v>362</v>
      </c>
      <c r="B236" s="4" t="s">
        <v>364</v>
      </c>
      <c r="C236" s="4">
        <v>200</v>
      </c>
      <c r="D236" s="13">
        <v>2500</v>
      </c>
      <c r="E236" s="13"/>
      <c r="F236" s="13">
        <f>D236+E236</f>
        <v>2500</v>
      </c>
    </row>
    <row r="237" spans="1:6" ht="47.25" customHeight="1">
      <c r="A237" s="47" t="s">
        <v>366</v>
      </c>
      <c r="B237" s="4" t="s">
        <v>365</v>
      </c>
      <c r="C237" s="4">
        <v>200</v>
      </c>
      <c r="D237" s="13">
        <v>20000</v>
      </c>
      <c r="E237" s="13"/>
      <c r="F237" s="13">
        <f>D237+E237</f>
        <v>20000</v>
      </c>
    </row>
    <row r="238" spans="1:6" ht="66" customHeight="1">
      <c r="A238" s="46" t="s">
        <v>164</v>
      </c>
      <c r="B238" s="32" t="s">
        <v>367</v>
      </c>
      <c r="C238" s="22"/>
      <c r="D238" s="35">
        <f>SUM(D240:D246)</f>
        <v>4482056</v>
      </c>
      <c r="E238" s="35">
        <f>SUM(E240:E246)</f>
        <v>0</v>
      </c>
      <c r="F238" s="35">
        <f>SUM(F240:F246)</f>
        <v>4482056</v>
      </c>
    </row>
    <row r="239" spans="1:6" ht="51.75" customHeight="1">
      <c r="A239" s="46" t="s">
        <v>260</v>
      </c>
      <c r="B239" s="32" t="s">
        <v>261</v>
      </c>
      <c r="C239" s="32"/>
      <c r="D239" s="35">
        <f>SUM(D240:D246)</f>
        <v>4482056</v>
      </c>
      <c r="E239" s="35">
        <f>SUM(E240:E246)</f>
        <v>0</v>
      </c>
      <c r="F239" s="35">
        <f>SUM(F240:F246)</f>
        <v>4482056</v>
      </c>
    </row>
    <row r="240" spans="1:6" ht="78" customHeight="1">
      <c r="A240" s="47" t="s">
        <v>119</v>
      </c>
      <c r="B240" s="41" t="s">
        <v>478</v>
      </c>
      <c r="C240" s="4">
        <v>100</v>
      </c>
      <c r="D240" s="13">
        <v>2370693</v>
      </c>
      <c r="E240" s="13"/>
      <c r="F240" s="13">
        <f aca="true" t="shared" si="13" ref="F240:F246">D240+E240</f>
        <v>2370693</v>
      </c>
    </row>
    <row r="241" spans="1:6" ht="47.25" customHeight="1">
      <c r="A241" s="47" t="s">
        <v>120</v>
      </c>
      <c r="B241" s="41" t="s">
        <v>478</v>
      </c>
      <c r="C241" s="4">
        <v>200</v>
      </c>
      <c r="D241" s="13">
        <v>432581</v>
      </c>
      <c r="E241" s="13"/>
      <c r="F241" s="13">
        <f t="shared" si="13"/>
        <v>432581</v>
      </c>
    </row>
    <row r="242" spans="1:6" ht="33" customHeight="1">
      <c r="A242" s="47" t="s">
        <v>477</v>
      </c>
      <c r="B242" s="41" t="s">
        <v>478</v>
      </c>
      <c r="C242" s="4">
        <v>800</v>
      </c>
      <c r="D242" s="13">
        <v>1680</v>
      </c>
      <c r="E242" s="13"/>
      <c r="F242" s="13">
        <f t="shared" si="13"/>
        <v>1680</v>
      </c>
    </row>
    <row r="243" spans="1:6" ht="79.5" customHeight="1">
      <c r="A243" s="55" t="s">
        <v>202</v>
      </c>
      <c r="B243" s="71" t="s">
        <v>203</v>
      </c>
      <c r="C243" s="5">
        <v>100</v>
      </c>
      <c r="D243" s="13">
        <v>522282</v>
      </c>
      <c r="E243" s="13"/>
      <c r="F243" s="13">
        <f t="shared" si="13"/>
        <v>522282</v>
      </c>
    </row>
    <row r="244" spans="1:6" ht="48.75" customHeight="1">
      <c r="A244" s="55" t="s">
        <v>204</v>
      </c>
      <c r="B244" s="71" t="s">
        <v>203</v>
      </c>
      <c r="C244" s="5">
        <v>200</v>
      </c>
      <c r="D244" s="13">
        <v>855820</v>
      </c>
      <c r="E244" s="13"/>
      <c r="F244" s="13">
        <f t="shared" si="13"/>
        <v>855820</v>
      </c>
    </row>
    <row r="245" spans="1:6" ht="93.75" customHeight="1">
      <c r="A245" s="50" t="s">
        <v>90</v>
      </c>
      <c r="B245" s="41" t="s">
        <v>319</v>
      </c>
      <c r="C245" s="4">
        <v>100</v>
      </c>
      <c r="D245" s="13">
        <v>248121</v>
      </c>
      <c r="E245" s="13"/>
      <c r="F245" s="13">
        <f t="shared" si="13"/>
        <v>248121</v>
      </c>
    </row>
    <row r="246" spans="1:6" ht="63" customHeight="1">
      <c r="A246" s="50" t="s">
        <v>91</v>
      </c>
      <c r="B246" s="41" t="s">
        <v>319</v>
      </c>
      <c r="C246" s="4">
        <v>200</v>
      </c>
      <c r="D246" s="13">
        <v>50879</v>
      </c>
      <c r="E246" s="13"/>
      <c r="F246" s="13">
        <f t="shared" si="13"/>
        <v>50879</v>
      </c>
    </row>
    <row r="247" spans="1:6" s="19" customFormat="1" ht="40.5" customHeight="1">
      <c r="A247" s="27" t="s">
        <v>396</v>
      </c>
      <c r="B247" s="18" t="s">
        <v>92</v>
      </c>
      <c r="C247" s="18"/>
      <c r="D247" s="20">
        <f>D248</f>
        <v>1812300</v>
      </c>
      <c r="E247" s="20">
        <f>E248</f>
        <v>0</v>
      </c>
      <c r="F247" s="20">
        <f>F248</f>
        <v>1812300</v>
      </c>
    </row>
    <row r="248" spans="1:6" s="19" customFormat="1" ht="17.25" customHeight="1">
      <c r="A248" s="46" t="s">
        <v>262</v>
      </c>
      <c r="B248" s="36" t="s">
        <v>263</v>
      </c>
      <c r="C248" s="36"/>
      <c r="D248" s="37">
        <f>SUM(D249:D250)</f>
        <v>1812300</v>
      </c>
      <c r="E248" s="37">
        <f>SUM(E249:E250)</f>
        <v>0</v>
      </c>
      <c r="F248" s="37">
        <f>SUM(F249:F250)</f>
        <v>1812300</v>
      </c>
    </row>
    <row r="249" spans="1:6" ht="48.75" customHeight="1">
      <c r="A249" s="47" t="s">
        <v>303</v>
      </c>
      <c r="B249" s="4" t="s">
        <v>93</v>
      </c>
      <c r="C249" s="4">
        <v>600</v>
      </c>
      <c r="D249" s="13">
        <v>112000</v>
      </c>
      <c r="E249" s="13"/>
      <c r="F249" s="13">
        <f>D249+E249</f>
        <v>112000</v>
      </c>
    </row>
    <row r="250" spans="1:6" s="19" customFormat="1" ht="77.25" customHeight="1">
      <c r="A250" s="55" t="s">
        <v>23</v>
      </c>
      <c r="B250" s="5" t="s">
        <v>406</v>
      </c>
      <c r="C250" s="5">
        <v>600</v>
      </c>
      <c r="D250" s="13">
        <v>1700300</v>
      </c>
      <c r="E250" s="13"/>
      <c r="F250" s="13">
        <f>D250+E250</f>
        <v>1700300</v>
      </c>
    </row>
    <row r="251" spans="1:6" s="19" customFormat="1" ht="56.25" customHeight="1">
      <c r="A251" s="27" t="s">
        <v>169</v>
      </c>
      <c r="B251" s="18" t="s">
        <v>113</v>
      </c>
      <c r="C251" s="18"/>
      <c r="D251" s="20">
        <f>D252+D256+D254+D258</f>
        <v>1169873</v>
      </c>
      <c r="E251" s="20">
        <f>E252+E256+E254+E258</f>
        <v>0</v>
      </c>
      <c r="F251" s="20">
        <f>F252+F256+F254+F258</f>
        <v>1169873</v>
      </c>
    </row>
    <row r="252" spans="1:6" s="19" customFormat="1" ht="33" customHeight="1">
      <c r="A252" s="46" t="s">
        <v>345</v>
      </c>
      <c r="B252" s="36" t="s">
        <v>344</v>
      </c>
      <c r="C252" s="36"/>
      <c r="D252" s="37">
        <f>SUM(D253:D253)</f>
        <v>815325</v>
      </c>
      <c r="E252" s="37">
        <f>SUM(E253:E253)</f>
        <v>0</v>
      </c>
      <c r="F252" s="37">
        <f>SUM(F253:F253)</f>
        <v>815325</v>
      </c>
    </row>
    <row r="253" spans="1:6" ht="47.25" customHeight="1">
      <c r="A253" s="47" t="s">
        <v>372</v>
      </c>
      <c r="B253" s="4" t="s">
        <v>346</v>
      </c>
      <c r="C253" s="4">
        <v>200</v>
      </c>
      <c r="D253" s="13">
        <v>815325</v>
      </c>
      <c r="E253" s="13"/>
      <c r="F253" s="13">
        <f>D253+E253</f>
        <v>815325</v>
      </c>
    </row>
    <row r="254" spans="1:6" ht="31.5">
      <c r="A254" s="46" t="s">
        <v>360</v>
      </c>
      <c r="B254" s="36" t="s">
        <v>247</v>
      </c>
      <c r="C254" s="32"/>
      <c r="D254" s="35">
        <f>D255</f>
        <v>0</v>
      </c>
      <c r="E254" s="35">
        <f>E255</f>
        <v>0</v>
      </c>
      <c r="F254" s="35">
        <f>F255</f>
        <v>0</v>
      </c>
    </row>
    <row r="255" spans="1:6" ht="47.25" customHeight="1">
      <c r="A255" s="47" t="s">
        <v>211</v>
      </c>
      <c r="B255" s="4" t="s">
        <v>361</v>
      </c>
      <c r="C255" s="4">
        <v>200</v>
      </c>
      <c r="D255" s="13">
        <v>0</v>
      </c>
      <c r="E255" s="13"/>
      <c r="F255" s="13">
        <f>D255+E255</f>
        <v>0</v>
      </c>
    </row>
    <row r="256" spans="1:6" ht="30.75" customHeight="1">
      <c r="A256" s="46" t="s">
        <v>370</v>
      </c>
      <c r="B256" s="36" t="s">
        <v>371</v>
      </c>
      <c r="C256" s="6"/>
      <c r="D256" s="38">
        <f>SUM(D257:D257)</f>
        <v>352308</v>
      </c>
      <c r="E256" s="38">
        <f>SUM(E257:E257)</f>
        <v>0</v>
      </c>
      <c r="F256" s="38">
        <f>SUM(F257:F257)</f>
        <v>352308</v>
      </c>
    </row>
    <row r="257" spans="1:6" ht="33.75" customHeight="1">
      <c r="A257" s="47" t="s">
        <v>68</v>
      </c>
      <c r="B257" s="4" t="s">
        <v>69</v>
      </c>
      <c r="C257" s="4">
        <v>200</v>
      </c>
      <c r="D257" s="13">
        <v>352308</v>
      </c>
      <c r="E257" s="13"/>
      <c r="F257" s="13">
        <f>D257+E257</f>
        <v>352308</v>
      </c>
    </row>
    <row r="258" spans="1:6" ht="30.75" customHeight="1">
      <c r="A258" s="46" t="s">
        <v>444</v>
      </c>
      <c r="B258" s="36" t="s">
        <v>445</v>
      </c>
      <c r="C258" s="6"/>
      <c r="D258" s="38">
        <f>SUM(D259:D259)</f>
        <v>2240</v>
      </c>
      <c r="E258" s="38">
        <f>SUM(E259:E259)</f>
        <v>0</v>
      </c>
      <c r="F258" s="38">
        <f>SUM(F259:F259)</f>
        <v>2240</v>
      </c>
    </row>
    <row r="259" spans="1:6" ht="49.5" customHeight="1">
      <c r="A259" s="55" t="s">
        <v>446</v>
      </c>
      <c r="B259" s="4" t="s">
        <v>447</v>
      </c>
      <c r="C259" s="4">
        <v>200</v>
      </c>
      <c r="D259" s="84">
        <v>2240</v>
      </c>
      <c r="E259" s="13"/>
      <c r="F259" s="13">
        <f>D259+E259</f>
        <v>2240</v>
      </c>
    </row>
    <row r="260" spans="1:6" ht="57" customHeight="1">
      <c r="A260" s="27" t="s">
        <v>475</v>
      </c>
      <c r="B260" s="18" t="s">
        <v>308</v>
      </c>
      <c r="C260" s="18"/>
      <c r="D260" s="61">
        <f>SUM(D262:D262)</f>
        <v>14000</v>
      </c>
      <c r="E260" s="61">
        <f>SUM(E262:E262)</f>
        <v>0</v>
      </c>
      <c r="F260" s="61">
        <f>SUM(F262:F262)</f>
        <v>14000</v>
      </c>
    </row>
    <row r="261" spans="1:6" ht="33" customHeight="1">
      <c r="A261" s="46" t="s">
        <v>54</v>
      </c>
      <c r="B261" s="39" t="s">
        <v>309</v>
      </c>
      <c r="C261" s="36"/>
      <c r="D261" s="38">
        <f>SUM(D262:D262)</f>
        <v>14000</v>
      </c>
      <c r="E261" s="38">
        <f>SUM(E262:E262)</f>
        <v>0</v>
      </c>
      <c r="F261" s="38">
        <f>SUM(F262:F262)</f>
        <v>14000</v>
      </c>
    </row>
    <row r="262" spans="1:6" ht="48.75" customHeight="1">
      <c r="A262" s="47" t="s">
        <v>36</v>
      </c>
      <c r="B262" s="5" t="s">
        <v>310</v>
      </c>
      <c r="C262" s="4">
        <v>300</v>
      </c>
      <c r="D262" s="13">
        <v>14000</v>
      </c>
      <c r="E262" s="13"/>
      <c r="F262" s="13">
        <f>D262+E262</f>
        <v>14000</v>
      </c>
    </row>
    <row r="263" spans="1:6" ht="44.25" customHeight="1">
      <c r="A263" s="27" t="s">
        <v>448</v>
      </c>
      <c r="B263" s="3" t="s">
        <v>449</v>
      </c>
      <c r="C263" s="3"/>
      <c r="D263" s="85">
        <f aca="true" t="shared" si="14" ref="D263:F264">D264</f>
        <v>800000</v>
      </c>
      <c r="E263" s="86">
        <f t="shared" si="14"/>
        <v>0</v>
      </c>
      <c r="F263" s="86">
        <f t="shared" si="14"/>
        <v>800000</v>
      </c>
    </row>
    <row r="264" spans="1:6" ht="35.25" customHeight="1">
      <c r="A264" s="23" t="s">
        <v>450</v>
      </c>
      <c r="B264" s="6" t="s">
        <v>451</v>
      </c>
      <c r="C264" s="6"/>
      <c r="D264" s="87">
        <f t="shared" si="14"/>
        <v>800000</v>
      </c>
      <c r="E264" s="88">
        <f t="shared" si="14"/>
        <v>0</v>
      </c>
      <c r="F264" s="88">
        <f t="shared" si="14"/>
        <v>800000</v>
      </c>
    </row>
    <row r="265" spans="1:6" ht="32.25" customHeight="1">
      <c r="A265" s="46" t="s">
        <v>452</v>
      </c>
      <c r="B265" s="6" t="s">
        <v>453</v>
      </c>
      <c r="C265" s="6"/>
      <c r="D265" s="87">
        <f>SUM(D266:D267)</f>
        <v>800000</v>
      </c>
      <c r="E265" s="87">
        <f>SUM(E266:E267)</f>
        <v>0</v>
      </c>
      <c r="F265" s="88">
        <f>SUM(F266:F267)</f>
        <v>800000</v>
      </c>
    </row>
    <row r="266" spans="1:6" ht="64.5" customHeight="1">
      <c r="A266" s="47" t="s">
        <v>454</v>
      </c>
      <c r="B266" s="4" t="s">
        <v>455</v>
      </c>
      <c r="C266" s="4">
        <v>800</v>
      </c>
      <c r="D266" s="83">
        <v>750000</v>
      </c>
      <c r="E266" s="13"/>
      <c r="F266" s="13">
        <f>D266+E266</f>
        <v>750000</v>
      </c>
    </row>
    <row r="267" spans="1:6" ht="46.5" customHeight="1">
      <c r="A267" s="47" t="s">
        <v>456</v>
      </c>
      <c r="B267" s="4" t="s">
        <v>457</v>
      </c>
      <c r="C267" s="4">
        <v>200</v>
      </c>
      <c r="D267" s="83">
        <v>50000</v>
      </c>
      <c r="E267" s="13"/>
      <c r="F267" s="13">
        <f>D267+E267</f>
        <v>50000</v>
      </c>
    </row>
    <row r="268" spans="1:6" ht="75" customHeight="1">
      <c r="A268" s="27" t="s">
        <v>205</v>
      </c>
      <c r="B268" s="18" t="s">
        <v>206</v>
      </c>
      <c r="C268" s="72"/>
      <c r="D268" s="61">
        <f aca="true" t="shared" si="15" ref="D268:F269">D269</f>
        <v>1073457</v>
      </c>
      <c r="E268" s="61">
        <f t="shared" si="15"/>
        <v>0</v>
      </c>
      <c r="F268" s="61">
        <f t="shared" si="15"/>
        <v>1073457</v>
      </c>
    </row>
    <row r="269" spans="1:6" ht="51.75" customHeight="1">
      <c r="A269" s="46" t="s">
        <v>207</v>
      </c>
      <c r="B269" s="36" t="s">
        <v>208</v>
      </c>
      <c r="C269" s="73"/>
      <c r="D269" s="74">
        <f t="shared" si="15"/>
        <v>1073457</v>
      </c>
      <c r="E269" s="74">
        <f t="shared" si="15"/>
        <v>0</v>
      </c>
      <c r="F269" s="74">
        <f t="shared" si="15"/>
        <v>1073457</v>
      </c>
    </row>
    <row r="270" spans="1:6" ht="67.5" customHeight="1">
      <c r="A270" s="55" t="s">
        <v>209</v>
      </c>
      <c r="B270" s="5" t="s">
        <v>210</v>
      </c>
      <c r="C270" s="4">
        <v>400</v>
      </c>
      <c r="D270" s="13">
        <v>1073457</v>
      </c>
      <c r="E270" s="13"/>
      <c r="F270" s="13">
        <f>D270+E270</f>
        <v>1073457</v>
      </c>
    </row>
    <row r="271" spans="1:6" ht="56.25" customHeight="1">
      <c r="A271" s="27" t="s">
        <v>349</v>
      </c>
      <c r="B271" s="18" t="s">
        <v>329</v>
      </c>
      <c r="C271" s="18"/>
      <c r="D271" s="20">
        <f>D272+D278</f>
        <v>537256.46</v>
      </c>
      <c r="E271" s="20">
        <f>E272+E278</f>
        <v>-85173.02</v>
      </c>
      <c r="F271" s="20">
        <f>F272+F278</f>
        <v>452083.44</v>
      </c>
    </row>
    <row r="272" spans="1:6" ht="44.25" customHeight="1">
      <c r="A272" s="46" t="s">
        <v>264</v>
      </c>
      <c r="B272" s="36" t="s">
        <v>330</v>
      </c>
      <c r="C272" s="36"/>
      <c r="D272" s="37">
        <f>SUM(D273:D276)</f>
        <v>513256.45999999996</v>
      </c>
      <c r="E272" s="37">
        <f>SUM(E273:E277)</f>
        <v>-85173.02</v>
      </c>
      <c r="F272" s="37">
        <f>SUM(F273:F277)</f>
        <v>428083.44</v>
      </c>
    </row>
    <row r="273" spans="1:6" ht="78" customHeight="1">
      <c r="A273" s="55" t="s">
        <v>486</v>
      </c>
      <c r="B273" s="5" t="s">
        <v>331</v>
      </c>
      <c r="C273" s="5">
        <v>100</v>
      </c>
      <c r="D273" s="13">
        <v>369280.29</v>
      </c>
      <c r="E273" s="13"/>
      <c r="F273" s="13">
        <f>D273+E273</f>
        <v>369280.29</v>
      </c>
    </row>
    <row r="274" spans="1:6" ht="46.5" customHeight="1">
      <c r="A274" s="55" t="s">
        <v>487</v>
      </c>
      <c r="B274" s="5" t="s">
        <v>331</v>
      </c>
      <c r="C274" s="5">
        <v>200</v>
      </c>
      <c r="D274" s="13">
        <v>21995.64</v>
      </c>
      <c r="E274" s="13"/>
      <c r="F274" s="13">
        <f>D274+E274</f>
        <v>21995.64</v>
      </c>
    </row>
    <row r="275" spans="1:6" ht="47.25" customHeight="1">
      <c r="A275" s="47" t="s">
        <v>216</v>
      </c>
      <c r="B275" s="4" t="s">
        <v>332</v>
      </c>
      <c r="C275" s="4">
        <v>200</v>
      </c>
      <c r="D275" s="13">
        <v>6288</v>
      </c>
      <c r="E275" s="13"/>
      <c r="F275" s="13">
        <f>D275+E275</f>
        <v>6288</v>
      </c>
    </row>
    <row r="276" spans="1:6" ht="32.25" customHeight="1">
      <c r="A276" s="47" t="s">
        <v>217</v>
      </c>
      <c r="B276" s="8" t="s">
        <v>333</v>
      </c>
      <c r="C276" s="8">
        <v>200</v>
      </c>
      <c r="D276" s="13">
        <v>115692.53</v>
      </c>
      <c r="E276" s="13">
        <v>-115692.53</v>
      </c>
      <c r="F276" s="13">
        <f>D276+E276</f>
        <v>0</v>
      </c>
    </row>
    <row r="277" spans="1:6" ht="46.5" customHeight="1">
      <c r="A277" s="47" t="s">
        <v>434</v>
      </c>
      <c r="B277" s="8" t="s">
        <v>333</v>
      </c>
      <c r="C277" s="8">
        <v>200</v>
      </c>
      <c r="D277" s="13"/>
      <c r="E277" s="13">
        <v>30519.51</v>
      </c>
      <c r="F277" s="13">
        <f>D277+E277</f>
        <v>30519.51</v>
      </c>
    </row>
    <row r="278" spans="1:6" ht="34.5" customHeight="1">
      <c r="A278" s="46" t="s">
        <v>265</v>
      </c>
      <c r="B278" s="32" t="s">
        <v>334</v>
      </c>
      <c r="C278" s="32"/>
      <c r="D278" s="34">
        <f>SUM(D279:D279)</f>
        <v>24000</v>
      </c>
      <c r="E278" s="34">
        <f>SUM(E279:E279)</f>
        <v>0</v>
      </c>
      <c r="F278" s="34">
        <f>SUM(F279:F279)</f>
        <v>24000</v>
      </c>
    </row>
    <row r="279" spans="1:6" ht="64.5" customHeight="1">
      <c r="A279" s="47" t="s">
        <v>293</v>
      </c>
      <c r="B279" s="4" t="s">
        <v>335</v>
      </c>
      <c r="C279" s="4">
        <v>200</v>
      </c>
      <c r="D279" s="13">
        <v>24000</v>
      </c>
      <c r="E279" s="13"/>
      <c r="F279" s="13">
        <f>D279+E279</f>
        <v>24000</v>
      </c>
    </row>
    <row r="280" spans="1:6" s="19" customFormat="1" ht="36" customHeight="1">
      <c r="A280" s="17" t="s">
        <v>297</v>
      </c>
      <c r="B280" s="18" t="s">
        <v>343</v>
      </c>
      <c r="C280" s="18"/>
      <c r="D280" s="20">
        <f>D281</f>
        <v>893810.92</v>
      </c>
      <c r="E280" s="20">
        <f>E281</f>
        <v>0</v>
      </c>
      <c r="F280" s="20">
        <f>F281</f>
        <v>893810.92</v>
      </c>
    </row>
    <row r="281" spans="1:6" s="19" customFormat="1" ht="18.75" customHeight="1">
      <c r="A281" s="46" t="s">
        <v>380</v>
      </c>
      <c r="B281" s="36" t="s">
        <v>342</v>
      </c>
      <c r="C281" s="36"/>
      <c r="D281" s="37">
        <f>SUM(D282:D286)</f>
        <v>893810.92</v>
      </c>
      <c r="E281" s="37">
        <f>SUM(E282:E286)</f>
        <v>0</v>
      </c>
      <c r="F281" s="37">
        <f>SUM(F282:F286)</f>
        <v>893810.92</v>
      </c>
    </row>
    <row r="282" spans="1:6" ht="78.75" customHeight="1">
      <c r="A282" s="47" t="s">
        <v>31</v>
      </c>
      <c r="B282" s="4" t="s">
        <v>341</v>
      </c>
      <c r="C282" s="4">
        <v>100</v>
      </c>
      <c r="D282" s="15">
        <v>723794</v>
      </c>
      <c r="E282" s="15"/>
      <c r="F282" s="13">
        <f>D282+E282</f>
        <v>723794</v>
      </c>
    </row>
    <row r="283" spans="1:6" ht="65.25" customHeight="1">
      <c r="A283" s="47" t="s">
        <v>82</v>
      </c>
      <c r="B283" s="4" t="s">
        <v>81</v>
      </c>
      <c r="C283" s="4">
        <v>200</v>
      </c>
      <c r="D283" s="15">
        <v>45108.72</v>
      </c>
      <c r="E283" s="15"/>
      <c r="F283" s="13">
        <f>D283+E283</f>
        <v>45108.72</v>
      </c>
    </row>
    <row r="284" spans="1:6" ht="65.25" customHeight="1">
      <c r="A284" s="47" t="s">
        <v>459</v>
      </c>
      <c r="B284" s="4" t="s">
        <v>458</v>
      </c>
      <c r="C284" s="4">
        <v>200</v>
      </c>
      <c r="D284" s="15">
        <v>52885.8</v>
      </c>
      <c r="E284" s="15"/>
      <c r="F284" s="13">
        <f>D284+E284</f>
        <v>52885.8</v>
      </c>
    </row>
    <row r="285" spans="1:6" ht="45.75" customHeight="1">
      <c r="A285" s="47" t="s">
        <v>215</v>
      </c>
      <c r="B285" s="8" t="s">
        <v>214</v>
      </c>
      <c r="C285" s="8">
        <v>200</v>
      </c>
      <c r="D285" s="15">
        <v>63176.4</v>
      </c>
      <c r="E285" s="15"/>
      <c r="F285" s="13">
        <f>D285+E285</f>
        <v>63176.4</v>
      </c>
    </row>
    <row r="286" spans="1:6" ht="47.25">
      <c r="A286" s="47" t="s">
        <v>246</v>
      </c>
      <c r="B286" s="8" t="s">
        <v>65</v>
      </c>
      <c r="C286" s="8">
        <v>200</v>
      </c>
      <c r="D286" s="15">
        <v>8846</v>
      </c>
      <c r="E286" s="15"/>
      <c r="F286" s="13">
        <f>D286+E286</f>
        <v>8846</v>
      </c>
    </row>
    <row r="287" spans="1:6" s="29" customFormat="1" ht="14.25" customHeight="1">
      <c r="A287" s="56" t="s">
        <v>219</v>
      </c>
      <c r="B287" s="57"/>
      <c r="C287" s="57"/>
      <c r="D287" s="16">
        <f>D7+D68+D114+D167+D181+D184+D193+D208+D221+D233+D247+D251+D260+D268+D271+D280+D263</f>
        <v>271697858.71000004</v>
      </c>
      <c r="E287" s="16">
        <f>E7+E68+E114+E167+E181+E184+E193+E208+E221+E233+E247+E251+E260+E268+E271+E280+E263</f>
        <v>17806062.3</v>
      </c>
      <c r="F287" s="16">
        <f>F7+F68+F114+F167+F181+F184+F193+F208+F221+F233+F247+F251+F260+F268+F271+F280+F263</f>
        <v>289503921.01</v>
      </c>
    </row>
    <row r="288" spans="4:6" ht="1.5" customHeight="1">
      <c r="D288" s="30">
        <v>72701113.06</v>
      </c>
      <c r="E288" s="30">
        <v>72701113.06</v>
      </c>
      <c r="F288" s="30">
        <v>72701113.06</v>
      </c>
    </row>
    <row r="289" spans="4:6" ht="15.75" hidden="1">
      <c r="D289" s="30">
        <v>66431600</v>
      </c>
      <c r="E289" s="30">
        <v>66431600</v>
      </c>
      <c r="F289" s="30">
        <v>66431600</v>
      </c>
    </row>
    <row r="290" spans="4:6" ht="15.75" hidden="1">
      <c r="D290" s="30">
        <v>9207040</v>
      </c>
      <c r="E290" s="30">
        <v>9207040</v>
      </c>
      <c r="F290" s="30">
        <v>9207040</v>
      </c>
    </row>
    <row r="291" spans="4:6" ht="15.75" hidden="1">
      <c r="D291" s="30">
        <v>10830508.26</v>
      </c>
      <c r="E291" s="30">
        <v>10830508.26</v>
      </c>
      <c r="F291" s="30">
        <v>10830508.26</v>
      </c>
    </row>
    <row r="292" spans="4:6" ht="15.75" hidden="1">
      <c r="D292" s="30">
        <v>58269253.89</v>
      </c>
      <c r="E292" s="30">
        <v>58269253.89</v>
      </c>
      <c r="F292" s="30">
        <v>58269253.89</v>
      </c>
    </row>
    <row r="293" spans="4:6" ht="15.75" hidden="1">
      <c r="D293" s="30">
        <v>24719600</v>
      </c>
      <c r="E293" s="30">
        <v>24719600</v>
      </c>
      <c r="F293" s="30">
        <v>24719600</v>
      </c>
    </row>
    <row r="294" spans="4:6" ht="15.75" hidden="1">
      <c r="D294" s="30">
        <v>-586222.67</v>
      </c>
      <c r="E294" s="30">
        <v>-586222.67</v>
      </c>
      <c r="F294" s="30">
        <v>-586222.67</v>
      </c>
    </row>
    <row r="295" spans="4:6" ht="15.75" hidden="1">
      <c r="D295" s="30">
        <f>SUM(D288:D294)</f>
        <v>241572892.54</v>
      </c>
      <c r="E295" s="30">
        <f>SUM(E288:E294)</f>
        <v>241572892.54</v>
      </c>
      <c r="F295" s="30">
        <f>SUM(F288:F294)</f>
        <v>241572892.54</v>
      </c>
    </row>
  </sheetData>
  <sheetProtection/>
  <autoFilter ref="A6:F295"/>
  <mergeCells count="2">
    <mergeCell ref="A3:F4"/>
    <mergeCell ref="B1:F1"/>
  </mergeCells>
  <printOptions/>
  <pageMargins left="0.5905511811023623" right="0.3937007874015748" top="0.3937007874015748" bottom="0.3937007874015748" header="0.5118110236220472" footer="0.5118110236220472"/>
  <pageSetup fitToHeight="15" fitToWidth="1" horizontalDpi="600" verticalDpi="600" orientation="portrait" paperSize="9" scale="72" r:id="rId1"/>
  <rowBreaks count="1" manualBreakCount="1"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2020-05-29T08:44:36Z</cp:lastPrinted>
  <dcterms:created xsi:type="dcterms:W3CDTF">2013-10-30T08:55:37Z</dcterms:created>
  <dcterms:modified xsi:type="dcterms:W3CDTF">2020-05-29T08:44:38Z</dcterms:modified>
  <cp:category/>
  <cp:version/>
  <cp:contentType/>
  <cp:contentStatus/>
</cp:coreProperties>
</file>